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06f1f9ad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мментарии" sheetId="1" r:id="Re1b6a10e36d542c9"/>
    <x:sheet xmlns:r="http://schemas.openxmlformats.org/officeDocument/2006/relationships" name="Допущения" sheetId="2" r:id="R9f7f925729e24523"/>
    <x:sheet xmlns:r="http://schemas.openxmlformats.org/officeDocument/2006/relationships" name="Модель" sheetId="3" r:id="R01cd640aa51e4d58"/>
    <x:sheet xmlns:r="http://schemas.openxmlformats.org/officeDocument/2006/relationships" name="Безубыток" sheetId="4" r:id="R86ced1a4e01043bb"/>
    <x:sheet xmlns:r="http://schemas.openxmlformats.org/officeDocument/2006/relationships" name="Год" sheetId="5" r:id="Rd9c5bb6647d64047"/>
    <x:sheet xmlns:r="http://schemas.openxmlformats.org/officeDocument/2006/relationships" name="Смета" sheetId="6" r:id="R769c61d650c94006"/>
    <x:sheet xmlns:r="http://schemas.openxmlformats.org/officeDocument/2006/relationships" name="P&amp;L" sheetId="7" r:id="Rb20280bde55d4b13"/>
    <x:sheet xmlns:r="http://schemas.openxmlformats.org/officeDocument/2006/relationships" name="Cash Flow" sheetId="8" r:id="Ra2f98ff532e447f0"/>
    <x:sheet xmlns:r="http://schemas.openxmlformats.org/officeDocument/2006/relationships" name="Команда и расходы" sheetId="9" r:id="R75483bfba5c84937"/>
    <x:sheet xmlns:r="http://schemas.openxmlformats.org/officeDocument/2006/relationships" name="План по месяцам" sheetId="10" r:id="R6f6ea71d8bef4042"/>
    <x:sheet xmlns:r="http://schemas.openxmlformats.org/officeDocument/2006/relationships" name="Активы и кредит" sheetId="11" r:id="R58c337bf013b42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—&quot;"/>
    <x:numFmt numFmtId="201" formatCode="0.0%"/>
    <x:numFmt numFmtId="202" formatCode="0.0"/>
    <x:numFmt numFmtId="203" formatCode="0.00"/>
  </x:numFmts>
  <x:fonts count="15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1"/>
      <x:color rgb="FF008000"/>
      <x:name val="Arial"/>
    </x:font>
    <x:font>
      <x:b/>
      <x:sz val="11"/>
      <x:name val="Arial"/>
    </x:font>
    <x:font>
      <x:b/>
      <x:sz val="11"/>
      <x:color rgb="FF000000"/>
      <x:name val="Arial"/>
    </x:font>
    <x:font>
      <x:i/>
      <x:sz val="11"/>
      <x:name val="Arial"/>
    </x:font>
    <x:font>
      <x:i/>
      <x:sz val="11"/>
      <x:color rgb="FF000000"/>
      <x:name val="Arial"/>
    </x:font>
    <x:font>
      <x:i/>
      <x:sz val="11"/>
      <x:color rgb="FF008000"/>
      <x:name val="Arial"/>
    </x:font>
    <x:font>
      <x:b/>
      <x:sz val="11"/>
      <x:color rgb="FFFFFFFF"/>
      <x:name val="Arial"/>
    </x:font>
    <x:font>
      <x:b/>
      <x:sz val="11"/>
      <x:color rgb="FF0080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203442"/>
      </x:patternFill>
    </x:fill>
    <x:fill>
      <x:patternFill patternType="solid">
        <x:fgColor rgb="FFFFF2CC"/>
      </x:patternFill>
    </x:fill>
    <x:fill>
      <x:patternFill patternType="solid">
        <x:fgColor rgb="FFE9EEF2"/>
      </x:patternFill>
    </x:fill>
    <x:fill>
      <x:patternFill patternType="solid">
        <x:fgColor rgb="FF203442"/>
      </x:patternFill>
    </x:fill>
    <x:fill>
      <x:patternFill patternType="solid">
        <x:fgColor rgb="FFFFF2CC"/>
      </x:patternFill>
    </x:fill>
    <x:fill>
      <x:patternFill patternType="solid">
        <x:fgColor rgb="FFE9EEF2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0" fontId="9" fillId="7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200" fontId="13" fillId="5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8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/>
    </x:xf>
    <x:xf numFmtId="203" fontId="5" fillId="6" borderId="0" xfId="0" applyNumberFormat="1" applyFont="1" applyFill="1" applyBorder="1" applyAlignment="1">
      <x:alignment vertical="center"/>
    </x:xf>
    <x:xf numFmtId="200" fontId="1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A00000"/>
      </x:font>
      <x:fill>
        <x:patternFill>
          <x:bgColor rgb="FFFDE9E7"/>
        </x:patternFill>
      </x:fill>
    </x:dxf>
    <x:dxf>
      <x:font>
        <x:color rgb="FFA00000"/>
      </x:font>
    </x:dxf>
    <x:dxf>
      <x:font>
        <x:color rgb="FFA0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5092475c24b8d" /><Relationship Type="http://schemas.openxmlformats.org/officeDocument/2006/relationships/theme" Target="/xl/theme/theme1.xml" Id="R93c1bc48a29748ba" /><Relationship Type="http://schemas.openxmlformats.org/officeDocument/2006/relationships/sharedStrings" Target="/xl/sharedStrings.xml" Id="R60652b4cff0245eb" /><Relationship Type="http://schemas.openxmlformats.org/officeDocument/2006/relationships/worksheet" Target="/xl/worksheets/sheet1.xml" Id="Re1b6a10e36d542c9" /><Relationship Type="http://schemas.openxmlformats.org/officeDocument/2006/relationships/worksheet" Target="/xl/worksheets/sheet2.xml" Id="R9f7f925729e24523" /><Relationship Type="http://schemas.openxmlformats.org/officeDocument/2006/relationships/worksheet" Target="/xl/worksheets/sheet3.xml" Id="R01cd640aa51e4d58" /><Relationship Type="http://schemas.openxmlformats.org/officeDocument/2006/relationships/worksheet" Target="/xl/worksheets/sheet4.xml" Id="R86ced1a4e01043bb" /><Relationship Type="http://schemas.openxmlformats.org/officeDocument/2006/relationships/worksheet" Target="/xl/worksheets/sheet5.xml" Id="Rd9c5bb6647d64047" /><Relationship Type="http://schemas.openxmlformats.org/officeDocument/2006/relationships/worksheet" Target="/xl/worksheets/sheet6.xml" Id="R769c61d650c94006" /><Relationship Type="http://schemas.openxmlformats.org/officeDocument/2006/relationships/worksheet" Target="/xl/worksheets/sheet7.xml" Id="Rb20280bde55d4b13" /><Relationship Type="http://schemas.openxmlformats.org/officeDocument/2006/relationships/worksheet" Target="/xl/worksheets/sheet8.xml" Id="Ra2f98ff532e447f0" /><Relationship Type="http://schemas.openxmlformats.org/officeDocument/2006/relationships/worksheet" Target="/xl/worksheets/sheet9.xml" Id="R75483bfba5c84937" /><Relationship Type="http://schemas.openxmlformats.org/officeDocument/2006/relationships/worksheet" Target="/xl/worksheets/sheet10.xml" Id="R6f6ea71d8bef4042" /><Relationship Type="http://schemas.openxmlformats.org/officeDocument/2006/relationships/worksheet" Target="/xl/worksheets/sheet11.xml" Id="R58c337bf013b42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9" hidden="0" customWidth="1"/>
    <x:col min="2" max="2" width="20" hidden="0" customWidth="1"/>
    <x:col min="3" max="3" width="20" hidden="0" customWidth="1"/>
    <x:col min="4" max="4" width="66" hidden="0" customWidth="1"/>
  </x:cols>
  <x:sheetData>
    <x:row r="1" ht="27" customHeight="1">
      <x:c r="A1" s="5" t="str">
        <x:v>Детский сад — Комментарии</x:v>
      </x:c>
      <x:c r="B1" s="2"/>
      <x:c r="C1" s="2"/>
      <x:c r="D1" s="2"/>
      <x:c r="E1" s="2"/>
      <x:c r="F1" s="2"/>
    </x:row>
    <x:row r="2" ht="27" customHeight="1">
      <x:c r="A2" s="2"/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2" t="str">
        <x:v>Как пользоваться моделью детского сада</x:v>
      </x:c>
      <x:c r="B4" s="3"/>
      <x:c r="C4" s="3"/>
      <x:c r="D4" s="2"/>
      <x:c r="E4" s="2"/>
      <x:c r="F4" s="2"/>
    </x:row>
    <x:row r="5" ht="27" customHeight="1">
      <x:c r="A5" s="2" t="str">
        <x:v>1. Меняйте жёлтые ячейки на листах «Допущения», «Команда и расходы», «План по месяцам», «Смета».</x:v>
      </x:c>
      <x:c r="B5" s="3"/>
      <x:c r="C5" s="3"/>
      <x:c r="D5" s="2"/>
      <x:c r="E5" s="2"/>
      <x:c r="F5" s="2"/>
    </x:row>
    <x:row r="6" ht="27" customHeight="1">
      <x:c r="A6" s="2" t="str">
        <x:v>2. P&amp;L показывает начисления и финансовый результат, Cash Flow — фактические поступления и выплаты.</x:v>
      </x:c>
      <x:c r="B6" s="3"/>
      <x:c r="C6" s="3"/>
      <x:c r="D6" s="2"/>
      <x:c r="E6" s="2"/>
      <x:c r="F6" s="2"/>
    </x:row>
    <x:row r="7" ht="27" customHeight="1">
      <x:c r="A7" s="2" t="str">
        <x:v>3. «Активы и кредит» содержит амортизацию и долг. «Год» — краткий обзор 12 месяцев.</x:v>
      </x:c>
      <x:c r="B7" s="3"/>
      <x:c r="C7" s="3"/>
      <x:c r="D7" s="2"/>
      <x:c r="E7" s="2"/>
      <x:c r="F7" s="2"/>
    </x:row>
    <x:row r="8" ht="27" customHeight="1">
      <x:c r="A8" s="2" t="str">
        <x:v>4. Для проверки риска замените 120 оплаченных мест на 108. Результат уменьшится до 116 000 ₸.</x:v>
      </x:c>
      <x:c r="B8" s="3"/>
      <x:c r="C8" s="3"/>
      <x:c r="D8" s="2"/>
      <x:c r="E8" s="2"/>
      <x:c r="F8" s="2"/>
    </x:row>
    <x:row r="9" ht="27" customHeight="1">
      <x:c r="A9" s="2" t="str">
        <x:v>5. Снизьте тариф до 135 000 ₸ при 120 местах: операционный результат станет −160 000 ₸.</x:v>
      </x:c>
      <x:c r="B9" s="3"/>
      <x:c r="C9" s="3"/>
      <x:c r="D9" s="2"/>
      <x:c r="E9" s="2"/>
      <x:c r="F9" s="2"/>
    </x:row>
    <x:row r="10" ht="27" customHeight="1">
      <x:c r="A10" s="2" t="str">
        <x:v>Формат: Астана, 6 групп по 20 мест, полный день, аренда здания, без субсидий.</x:v>
      </x:c>
      <x:c r="B10" s="3"/>
      <x:c r="C10" s="3"/>
      <x:c r="D10" s="2"/>
      <x:c r="E10" s="2"/>
      <x:c r="F10" s="2"/>
    </x:row>
    <x:row r="11" ht="27" customHeight="1">
      <x:c r="A11" s="2" t="str">
        <x:v>База выпуска сохраняет EBITDA 1,64 млн при 120 местах. Амортизация и проценты показаны отдельно.</x:v>
      </x:c>
      <x:c r="B11" s="3"/>
      <x:c r="C11" s="3"/>
      <x:c r="D11" s="2"/>
      <x:c r="E11" s="2"/>
      <x:c r="F11" s="2"/>
    </x:row>
    <x:row r="12" ht="27" customHeight="1">
      <x:c r="A12" s="2" t="str">
        <x:v>Фонд команды включает оплату управления, предполагаемую нагрузку работодателя и замены.</x:v>
      </x:c>
      <x:c r="B12" s="3"/>
      <x:c r="C12" s="3"/>
      <x:c r="D12" s="2"/>
      <x:c r="E12" s="2"/>
      <x:c r="F12" s="2"/>
    </x:row>
    <x:row r="13" ht="27" customHeight="1">
      <x:c r="A13" s="2" t="str">
        <x:v>Аренда до открытия расходуется до начала прогноза. Депозит возвратный, резерв остаётся деньгами.</x:v>
      </x:c>
      <x:c r="B13" s="3"/>
      <x:c r="C13" s="3"/>
      <x:c r="D13" s="2"/>
      <x:c r="E13" s="2"/>
      <x:c r="F13" s="2"/>
    </x:row>
    <x:row r="14" ht="27" customHeight="1">
      <x:c r="A14" s="2" t="str">
        <x:v>На листе «План по месяцам» настройте оплаты, авансы, отсрочки, налог, вложения и изъятия.</x:v>
      </x:c>
      <x:c r="B14" s="3"/>
      <x:c r="C14" s="3"/>
      <x:c r="D14" s="2"/>
      <x:c r="E14" s="2"/>
      <x:c r="F14" s="2"/>
    </x:row>
    <x:row r="15" ht="27" customHeight="1">
      <x:c r="A15" s="2" t="str">
        <x:v>Первые 3 месяца: 48, 72 и 96 мест. Месяцы 4–12 — редактируемое допущение, не прогноз спроса.</x:v>
      </x:c>
      <x:c r="B15" s="3"/>
      <x:c r="C15" s="3"/>
      <x:c r="D15" s="2"/>
      <x:c r="E15" s="2"/>
      <x:c r="F15" s="2"/>
    </x:row>
    <x:row r="16" ht="27" customHeight="1">
      <x:c r="A16" s="2" t="str">
        <x:v>Полный штат сохраняется при любой загрузке. Поэтапное открытие групп требует другого бюджета команды.</x:v>
      </x:c>
      <x:c r="B16" s="3"/>
      <x:c r="C16" s="3"/>
      <x:c r="D16" s="2"/>
      <x:c r="E16" s="2"/>
      <x:c r="F16" s="2"/>
    </x:row>
    <x:row r="17" ht="27" customHeight="1">
      <x:c r="A17" s="2" t="str">
        <x:v>Смета 110–160 млн ₸ — расчётный пример из выпуска, не предложения подрядчиков.</x:v>
      </x:c>
      <x:c r="B17" s="3"/>
      <x:c r="C17" s="3"/>
      <x:c r="D17" s="2"/>
      <x:c r="E17" s="2"/>
      <x:c r="F17" s="2"/>
    </x:row>
    <x:row r="18" ht="27" customHeight="1">
      <x:c r="A18" s="2" t="str">
        <x:v>Площадь 800 м² не подтверждает нормативную вместимость. Покупка здания и земли не включена.</x:v>
      </x:c>
      <x:c r="B18" s="3"/>
      <x:c r="C18" s="3"/>
      <x:c r="D18" s="2"/>
      <x:c r="E18" s="2"/>
      <x:c r="F18" s="2"/>
    </x:row>
    <x:row r="19" ht="27" customHeight="1">
      <x:c r="A19" s="2" t="str">
        <x:v>Налог по умолчанию исключён: 0% не означает освобождения. НДС и перенос убытков не моделируются.</x:v>
      </x:c>
      <x:c r="B19" s="3"/>
      <x:c r="C19" s="3"/>
      <x:c r="D19" s="2"/>
      <x:c r="E19" s="2"/>
      <x:c r="F19" s="2"/>
    </x:row>
    <x:row r="20" ht="27" customHeight="1">
      <x:c r="A20" s="2" t="str">
        <x:v>Суммы в тенге. Версия 02.11.2026. Методика и происхождение вводных — на листе «Допущения».</x:v>
      </x:c>
      <x:c r="B20" s="3"/>
      <x:c r="C20" s="3"/>
      <x:c r="D20" s="2"/>
      <x:c r="E20" s="2"/>
      <x:c r="F20" s="2"/>
    </x:row>
    <x:row r="21" ht="27" customHeight="1">
      <x:c r="A21" s="2" t="str">
        <x:v>Новая разбивка команды и прочих расходов — иллюстративное распределение бюджетов выпуска.</x:v>
      </x:c>
      <x:c r="B21" s="3"/>
      <x:c r="C21" s="3"/>
      <x:c r="D21" s="2"/>
      <x:c r="E21" s="2"/>
      <x:c r="F21" s="2"/>
    </x:row>
    <x:row r="22" ht="27" customHeight="1">
      <x:c r="A22" s="2" t="str">
        <x:v>Проценты — на долг начала месяца плюс выдачи; погашение тела долга относится только к Cash Flow.</x:v>
      </x:c>
      <x:c r="B22" s="3"/>
      <x:c r="C22" s="3"/>
      <x:c r="D22" s="2"/>
      <x:c r="E22" s="2"/>
      <x:c r="F22" s="2"/>
    </x:row>
    <x:row r="23" ht="27" customHeight="1">
      <x:c r="A23" s="2"/>
      <x:c r="B23" s="3"/>
      <x:c r="C23" s="3"/>
      <x:c r="D23" s="2"/>
      <x:c r="E23" s="2"/>
      <x:c r="F23" s="2"/>
    </x:row>
    <x:row r="24" ht="27" customHeight="1">
      <x:c r="A24" s="2"/>
      <x:c r="B24" s="3"/>
      <x:c r="C24" s="3"/>
      <x:c r="D24" s="2"/>
      <x:c r="E24" s="2"/>
      <x:c r="F24" s="2"/>
    </x:row>
    <x:row r="25" ht="27" customHeight="1">
      <x:c r="A25" s="2"/>
      <x:c r="B25" s="3"/>
      <x:c r="C25" s="3"/>
      <x:c r="D25" s="2"/>
      <x:c r="E25" s="2"/>
      <x:c r="F25" s="2"/>
    </x:row>
    <x:row r="26" ht="27" customHeight="1">
      <x:c r="A26" s="2"/>
      <x:c r="B26" s="3"/>
      <x:c r="C26" s="3"/>
      <x:c r="D26" s="2"/>
      <x:c r="E26" s="2"/>
      <x:c r="F26" s="2"/>
    </x:row>
    <x:row r="27" ht="27" customHeight="1">
      <x:c r="A27" s="2"/>
      <x:c r="B27" s="3"/>
      <x:c r="C27" s="3"/>
      <x:c r="D27" s="2"/>
      <x:c r="E27" s="2"/>
      <x:c r="F27" s="2"/>
    </x:row>
    <x:row r="28" ht="27" customHeight="1">
      <x:c r="A28" s="2"/>
      <x:c r="B28" s="3"/>
      <x:c r="C28" s="3"/>
      <x:c r="D28" s="2"/>
      <x:c r="E28" s="2"/>
      <x:c r="F28" s="2"/>
    </x:row>
    <x:row r="29" ht="27" customHeight="1">
      <x:c r="A29" s="2"/>
      <x:c r="B29" s="3"/>
      <x:c r="C29" s="3"/>
      <x:c r="D29" s="2"/>
      <x:c r="E29" s="2"/>
      <x:c r="F29" s="2"/>
    </x:row>
    <x:row r="30" ht="27" customHeight="1">
      <x:c r="A30" s="2"/>
      <x:c r="B30" s="3"/>
      <x:c r="C30" s="3"/>
      <x:c r="D30" s="2"/>
      <x:c r="E30" s="2"/>
      <x:c r="F30" s="2"/>
    </x:row>
    <x:row r="31" ht="27" customHeight="1">
      <x:c r="A31" s="2"/>
      <x:c r="B31" s="3"/>
      <x:c r="C31" s="3"/>
      <x:c r="D31" s="2"/>
      <x:c r="E31" s="2"/>
      <x:c r="F31" s="2"/>
    </x:row>
    <x:row r="32" ht="27" customHeight="1">
      <x:c r="A32" s="2"/>
      <x:c r="B32" s="3"/>
      <x:c r="C32" s="3"/>
      <x:c r="D32" s="2"/>
      <x:c r="E32" s="2"/>
      <x:c r="F32" s="2"/>
    </x:row>
    <x:row r="33" ht="27" customHeight="1">
      <x:c r="A33" s="2"/>
      <x:c r="B33" s="3"/>
      <x:c r="C33" s="3"/>
      <x:c r="D33" s="2"/>
      <x:c r="E33" s="2"/>
      <x:c r="F33" s="2"/>
    </x:row>
    <x:row r="34" ht="27" customHeight="1">
      <x:c r="A34" s="2"/>
      <x:c r="B34" s="3"/>
      <x:c r="C34" s="3"/>
      <x:c r="D34" s="2"/>
      <x:c r="E34" s="2"/>
      <x:c r="F34" s="2"/>
    </x:row>
    <x:row r="35" ht="27" customHeight="1">
      <x:c r="A35" s="2"/>
      <x:c r="B35" s="3"/>
      <x:c r="C35" s="3"/>
      <x:c r="D35" s="2"/>
      <x:c r="E35" s="2"/>
      <x:c r="F35" s="2"/>
    </x:row>
    <x:row r="36" ht="27" customHeight="1">
      <x:c r="A36" s="2"/>
      <x:c r="B36" s="3"/>
      <x:c r="C36" s="3"/>
      <x:c r="D36" s="2"/>
      <x:c r="E36" s="2"/>
      <x:c r="F36" s="2"/>
    </x:row>
    <x:row r="37" ht="27" customHeight="1">
      <x:c r="A37" s="2"/>
      <x:c r="B37" s="3"/>
      <x:c r="C37" s="3"/>
      <x:c r="D37" s="2"/>
      <x:c r="E37" s="2"/>
      <x:c r="F37" s="2"/>
    </x:row>
    <x:row r="38" ht="27" customHeight="1">
      <x:c r="A38" s="2"/>
      <x:c r="B38" s="3"/>
      <x:c r="C38" s="3"/>
      <x:c r="D38" s="2"/>
      <x:c r="E38" s="2"/>
      <x:c r="F38" s="2"/>
    </x:row>
    <x:row r="39" ht="27" customHeight="1">
      <x:c r="A39" s="2"/>
      <x:c r="B39" s="3"/>
      <x:c r="C39" s="3"/>
      <x:c r="D39" s="2"/>
      <x:c r="E39" s="2"/>
      <x:c r="F39" s="2"/>
    </x:row>
    <x:row r="40" ht="27" customHeight="1">
      <x:c r="A40" s="2"/>
      <x:c r="B40" s="3"/>
      <x:c r="C40" s="3"/>
      <x:c r="D40" s="2"/>
      <x:c r="E40" s="2"/>
      <x:c r="F40" s="2"/>
    </x:row>
    <x:row r="41" ht="27" customHeight="1">
      <x:c r="A41" s="2"/>
      <x:c r="B41" s="3"/>
      <x:c r="C41" s="3"/>
      <x:c r="D41" s="2"/>
      <x:c r="E41" s="2"/>
      <x:c r="F41" s="2"/>
    </x:row>
    <x:row r="42" ht="27" customHeight="1">
      <x:c r="A42" s="2"/>
      <x:c r="B42" s="3"/>
      <x:c r="C42" s="3"/>
      <x:c r="D42" s="2"/>
      <x:c r="E42" s="2"/>
      <x:c r="F42" s="2"/>
    </x:row>
    <x:row r="43" ht="27" customHeight="1">
      <x:c r="A43" s="2"/>
      <x:c r="B43" s="3"/>
      <x:c r="C43" s="3"/>
      <x:c r="D43" s="2"/>
      <x:c r="E43" s="2"/>
      <x:c r="F43" s="2"/>
    </x:row>
    <x:row r="44" ht="27" customHeight="1">
      <x:c r="A44" s="2"/>
      <x:c r="B44" s="3"/>
      <x:c r="C44" s="3"/>
      <x:c r="D44" s="2"/>
      <x:c r="E44" s="2"/>
      <x:c r="F44" s="2"/>
    </x:row>
    <x:row r="45" ht="27" customHeight="1">
      <x:c r="A45" s="2"/>
      <x:c r="B45" s="3"/>
      <x:c r="C45" s="3"/>
      <x:c r="D45" s="2"/>
      <x:c r="E45" s="2"/>
      <x:c r="F45" s="2"/>
    </x:row>
    <x:row r="46" ht="27" customHeight="1">
      <x:c r="A46" s="2"/>
      <x:c r="B46" s="3"/>
      <x:c r="C46" s="3"/>
      <x:c r="D46" s="2"/>
      <x:c r="E46" s="2"/>
      <x:c r="F46" s="2"/>
    </x:row>
    <x:row r="47" ht="27" customHeight="1">
      <x:c r="A47" s="2"/>
      <x:c r="B47" s="3"/>
      <x:c r="C47" s="3"/>
      <x:c r="D47" s="2"/>
      <x:c r="E47" s="2"/>
      <x:c r="F47" s="2"/>
    </x:row>
    <x:row r="48" ht="27" customHeight="1">
      <x:c r="A48" s="2"/>
      <x:c r="B48" s="3"/>
      <x:c r="C48" s="3"/>
      <x:c r="D48" s="2"/>
      <x:c r="E48" s="2"/>
      <x:c r="F48" s="2"/>
    </x:row>
    <x:row r="49" ht="27" customHeight="1">
      <x:c r="A49" s="2"/>
      <x:c r="B49" s="3"/>
      <x:c r="C49" s="3"/>
      <x:c r="D49" s="2"/>
      <x:c r="E49" s="2"/>
      <x:c r="F49" s="2"/>
    </x:row>
    <x:row r="50" ht="27" customHeight="1">
      <x:c r="A50" s="2"/>
      <x:c r="B50" s="3"/>
      <x:c r="C50" s="3"/>
      <x:c r="D50" s="2"/>
      <x:c r="E50" s="2"/>
      <x:c r="F50" s="2"/>
    </x:row>
    <x:row r="51" ht="27" customHeight="1">
      <x:c r="A51" s="2"/>
      <x:c r="B51" s="3"/>
      <x:c r="C51" s="3"/>
      <x:c r="D51" s="2"/>
      <x:c r="E51" s="2"/>
      <x:c r="F51" s="2"/>
    </x:row>
    <x:row r="52" ht="27" customHeight="1">
      <x:c r="A52" s="2"/>
      <x:c r="B52" s="3"/>
      <x:c r="C52" s="3"/>
      <x:c r="D52" s="2"/>
      <x:c r="E52" s="2"/>
      <x:c r="F52" s="2"/>
    </x:row>
    <x:row r="53" ht="27" customHeight="1">
      <x:c r="A53" s="2"/>
      <x:c r="B53" s="3"/>
      <x:c r="C53" s="3"/>
      <x:c r="D53" s="2"/>
      <x:c r="E53" s="2"/>
      <x:c r="F53" s="2"/>
    </x:row>
    <x:row r="54" ht="27" customHeight="1">
      <x:c r="A54" s="2"/>
      <x:c r="B54" s="3"/>
      <x:c r="C54" s="3"/>
      <x:c r="D54" s="2"/>
      <x:c r="E54" s="2"/>
      <x:c r="F54" s="2"/>
    </x:row>
    <x:row r="55" ht="27" customHeight="1">
      <x:c r="A55" s="2"/>
      <x:c r="B55" s="3"/>
      <x:c r="C55" s="3"/>
      <x:c r="D55" s="2"/>
      <x:c r="E55" s="2"/>
      <x:c r="F55" s="2"/>
    </x:row>
    <x:row r="56" ht="27" customHeight="1">
      <x:c r="A56" s="2"/>
      <x:c r="B56" s="3"/>
      <x:c r="C56" s="3"/>
      <x:c r="D56" s="2"/>
      <x:c r="E56" s="2"/>
      <x:c r="F56" s="2"/>
    </x:row>
    <x:row r="57" ht="27" customHeight="1">
      <x:c r="A57" s="2"/>
      <x:c r="B57" s="3"/>
      <x:c r="C57" s="3"/>
      <x:c r="D57" s="2"/>
      <x:c r="E57" s="2"/>
      <x:c r="F57" s="2"/>
    </x:row>
    <x:row r="58" ht="27" customHeight="1">
      <x:c r="A58" s="2"/>
      <x:c r="B58" s="3"/>
      <x:c r="C58" s="3"/>
      <x:c r="D58" s="2"/>
      <x:c r="E58" s="2"/>
      <x:c r="F58" s="2"/>
    </x:row>
    <x:row r="59" ht="27" customHeight="1">
      <x:c r="A59" s="2"/>
      <x:c r="B59" s="3"/>
      <x:c r="C59" s="3"/>
      <x:c r="D59" s="2"/>
      <x:c r="E59" s="2"/>
      <x:c r="F59" s="2"/>
    </x:row>
    <x:row r="60" ht="27" customHeight="1">
      <x:c r="A60" s="2"/>
      <x:c r="B60" s="3"/>
      <x:c r="C60" s="3"/>
      <x:c r="D60" s="2"/>
      <x:c r="E60" s="2"/>
      <x:c r="F60" s="2"/>
    </x:row>
    <x:row r="61" ht="27" customHeight="1">
      <x:c r="A61" s="2"/>
      <x:c r="B61" s="3"/>
      <x:c r="C61" s="3"/>
      <x:c r="D61" s="2"/>
      <x:c r="E61" s="2"/>
      <x:c r="F61" s="2"/>
    </x:row>
    <x:row r="62" ht="27" customHeight="1">
      <x:c r="A62" s="2"/>
      <x:c r="B62" s="3"/>
      <x:c r="C62" s="3"/>
      <x:c r="D62" s="2"/>
      <x:c r="E62" s="2"/>
      <x:c r="F62" s="2"/>
    </x:row>
    <x:row r="63" ht="27" customHeight="1">
      <x:c r="A63" s="2"/>
      <x:c r="B63" s="3"/>
      <x:c r="C63" s="3"/>
      <x:c r="D63" s="2"/>
      <x:c r="E63" s="2"/>
      <x:c r="F63" s="2"/>
    </x:row>
    <x:row r="64" ht="27" customHeight="1">
      <x:c r="A64" s="2"/>
      <x:c r="B64" s="3"/>
      <x:c r="C64" s="3"/>
      <x:c r="D64" s="2"/>
      <x:c r="E64" s="2"/>
      <x:c r="F64" s="2"/>
    </x:row>
    <x:row r="65" ht="27" customHeight="1">
      <x:c r="A65" s="2"/>
      <x:c r="B65" s="3"/>
      <x:c r="C65" s="3"/>
      <x:c r="D65" s="2"/>
      <x:c r="E65" s="2"/>
      <x:c r="F6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3" hidden="0" customWidth="1"/>
    <x:col min="2" max="2" width="20" hidden="0" customWidth="1"/>
    <x:col min="3" max="3" width="20" hidden="0" customWidth="1"/>
    <x:col min="4" max="4" width="66" hidden="0" customWidth="1"/>
  </x:cols>
  <x:sheetData>
    <x:row r="1" ht="27" customHeight="1">
      <x:c r="A1" s="5" t="str">
        <x:v>Детский сад — Допущения</x:v>
      </x:c>
      <x:c r="B1" s="2"/>
      <x:c r="C1" s="2"/>
      <x:c r="D1" s="2"/>
      <x:c r="E1" s="2"/>
      <x:c r="F1" s="2"/>
    </x:row>
    <x:row r="2" ht="27" customHeight="1">
      <x:c r="A2" s="2"/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9" t="str">
        <x:v>Параметр</x:v>
      </x:c>
      <x:c r="B4" s="10" t="str">
        <x:v>Значение</x:v>
      </x:c>
      <x:c r="C4" s="10" t="str">
        <x:v>Единица</x:v>
      </x:c>
      <x:c r="D4" s="9" t="str">
        <x:v>Основание</x:v>
      </x:c>
      <x:c r="E4" s="2"/>
      <x:c r="F4" s="2"/>
    </x:row>
    <x:row r="5" ht="34" customHeight="1">
      <x:c r="A5" s="2" t="str">
        <x:v>Число групп</x:v>
      </x:c>
      <x:c r="B5" s="12" t="n">
        <x:v>6</x:v>
      </x:c>
      <x:c r="C5" s="3" t="str">
        <x:v>групп</x:v>
      </x:c>
      <x:c r="D5" s="13" t="str">
        <x:v>Сценарий выпуска; не норматив вместимости</x:v>
      </x:c>
      <x:c r="E5" s="2"/>
      <x:c r="F5" s="2"/>
    </x:row>
    <x:row r="6" ht="34" customHeight="1">
      <x:c r="A6" s="2" t="str">
        <x:v>Мест в группе</x:v>
      </x:c>
      <x:c r="B6" s="12" t="n">
        <x:v>20</x:v>
      </x:c>
      <x:c r="C6" s="3" t="str">
        <x:v>мест</x:v>
      </x:c>
      <x:c r="D6" s="13" t="str">
        <x:v>Сценарий выпуска</x:v>
      </x:c>
      <x:c r="E6" s="2"/>
      <x:c r="F6" s="2"/>
    </x:row>
    <x:row r="7" ht="34" customHeight="1">
      <x:c r="A7" s="2" t="str">
        <x:v>Оплаченные места в обычном месяце</x:v>
      </x:c>
      <x:c r="B7" s="12" t="n">
        <x:v>120</x:v>
      </x:c>
      <x:c r="C7" s="3" t="str">
        <x:v>мест</x:v>
      </x:c>
      <x:c r="D7" s="13" t="str">
        <x:v>Меняйте для проверки загрузки</x:v>
      </x:c>
      <x:c r="E7" s="2"/>
      <x:c r="F7" s="2"/>
    </x:row>
    <x:row r="8" ht="34" customHeight="1">
      <x:c r="A8" s="2" t="str">
        <x:v>Плата за место в месяц</x:v>
      </x:c>
      <x:c r="B8" s="12" t="n">
        <x:v>150000</x:v>
      </x:c>
      <x:c r="C8" s="3" t="str">
        <x:v>₸</x:v>
      </x:c>
      <x:c r="D8" s="13" t="str">
        <x:v>Расчётный тариф выпуска, не среднерыночная цена</x:v>
      </x:c>
      <x:c r="E8" s="2"/>
      <x:c r="F8" s="2"/>
    </x:row>
    <x:row r="9" ht="34" customHeight="1">
      <x:c r="A9" s="2" t="str">
        <x:v>Переменные расходы на место</x:v>
      </x:c>
      <x:c r="B9" s="46" t="n">
        <x:f>'Команда и расходы'!D33</x:f>
        <x:v>23000</x:v>
      </x:c>
      <x:c r="C9" s="3" t="str">
        <x:v>₸/месяц</x:v>
      </x:c>
      <x:c r="D9" s="13" t="str">
        <x:v>Питание и расходники: лист «Команда и расходы»</x:v>
      </x:c>
      <x:c r="E9" s="2"/>
      <x:c r="F9" s="2"/>
    </x:row>
    <x:row r="10" ht="34" customHeight="1">
      <x:c r="A10" s="2" t="str">
        <x:v>Команда и подрядчики</x:v>
      </x:c>
      <x:c r="B10" s="46" t="n">
        <x:f>'Команда и расходы'!D15</x:f>
        <x:v>9100000</x:v>
      </x:c>
      <x:c r="C10" s="3" t="str">
        <x:v>₸/месяц</x:v>
      </x:c>
      <x:c r="D10" s="13" t="str">
        <x:v>Расшифровка на листе «Команда и расходы»</x:v>
      </x:c>
      <x:c r="E10" s="2"/>
      <x:c r="F10" s="2"/>
    </x:row>
    <x:row r="11" ht="34" customHeight="1">
      <x:c r="A11" s="2" t="str">
        <x:v>Аренда после открытия</x:v>
      </x:c>
      <x:c r="B11" s="12" t="n">
        <x:v>3000000</x:v>
      </x:c>
      <x:c r="C11" s="3" t="str">
        <x:v>₸/месяц</x:v>
      </x:c>
      <x:c r="D11" s="13" t="str">
        <x:v>Допущение сценария и сметы</x:v>
      </x:c>
      <x:c r="E11" s="2"/>
      <x:c r="F11" s="2"/>
    </x:row>
    <x:row r="12" ht="34" customHeight="1">
      <x:c r="A12" s="2" t="str">
        <x:v>Прочие постоянные расходы</x:v>
      </x:c>
      <x:c r="B12" s="46" t="n">
        <x:f>'Команда и расходы'!D27</x:f>
        <x:v>1500000</x:v>
      </x:c>
      <x:c r="C12" s="3" t="str">
        <x:v>₸/месяц</x:v>
      </x:c>
      <x:c r="D12" s="13" t="str">
        <x:v>Расшифровка на листе «Команда и расходы»</x:v>
      </x:c>
      <x:c r="E12" s="2"/>
      <x:c r="F12" s="2"/>
    </x:row>
    <x:row r="13" ht="34" customHeight="1">
      <x:c r="A13" s="2" t="str">
        <x:v>Дополнительные регулярные расходы</x:v>
      </x:c>
      <x:c r="B13" s="12" t="n">
        <x:v>0</x:v>
      </x:c>
      <x:c r="C13" s="3" t="str">
        <x:v>₸/месяц</x:v>
      </x:c>
      <x:c r="D13" s="13" t="str">
        <x:v>Добавьте расходы, не включённые в предыдущие строки</x:v>
      </x:c>
      <x:c r="E13" s="2"/>
      <x:c r="F13" s="2"/>
    </x:row>
    <x:row r="14" ht="34" customHeight="1">
      <x:c r="A14" s="2" t="str">
        <x:v>Резерв после открытия</x:v>
      </x:c>
      <x:c r="B14" s="12" t="n">
        <x:v>15000000</x:v>
      </x:c>
      <x:c r="C14" s="3" t="str">
        <x:v>₸</x:v>
      </x:c>
      <x:c r="D14" s="13" t="str">
        <x:v>Входит в общий бюджет запуска</x:v>
      </x:c>
      <x:c r="E14" s="2"/>
      <x:c r="F14" s="2"/>
    </x:row>
    <x:row r="15" ht="34" customHeight="1">
      <x:c r="A15" s="2" t="str">
        <x:v>Аренда до открытия: месяцев</x:v>
      </x:c>
      <x:c r="B15" s="12" t="n">
        <x:v>2</x:v>
      </x:c>
      <x:c r="C15" s="3" t="str">
        <x:v>месяцев</x:v>
      </x:c>
      <x:c r="D15" s="13" t="str">
        <x:v>Подготовка помещения до первого месяца работы</x:v>
      </x:c>
      <x:c r="E15" s="2"/>
      <x:c r="F15" s="2"/>
    </x:row>
    <x:row r="16" ht="34" customHeight="1">
      <x:c r="A16" s="2" t="str">
        <x:v>Депозит: месяцев аренды</x:v>
      </x:c>
      <x:c r="B16" s="12" t="n">
        <x:v>1</x:v>
      </x:c>
      <x:c r="C16" s="3" t="str">
        <x:v>месяцев</x:v>
      </x:c>
      <x:c r="D16" s="13" t="str">
        <x:v>Возврат зависит от договора</x:v>
      </x:c>
      <x:c r="E16" s="2"/>
      <x:c r="F16" s="2"/>
    </x:row>
    <x:row r="17" ht="34" customHeight="1">
      <x:c r="A17" s="2" t="str">
        <x:v>Бюджет запуска: вариант 1 или 2</x:v>
      </x:c>
      <x:c r="B17" s="12" t="n">
        <x:v>1</x:v>
      </x:c>
      <x:c r="C17" s="3" t="str">
        <x:v>вариант</x:v>
      </x:c>
      <x:c r="D17" s="13" t="str">
        <x:v>1 — частично готовое здание; 2 — глубокая адаптация</x:v>
      </x:c>
      <x:c r="E17" s="2"/>
      <x:c r="F17" s="2"/>
    </x:row>
    <x:row r="18" ht="27" customHeight="1">
      <x:c r="A18" s="2"/>
      <x:c r="B18" s="3"/>
      <x:c r="C18" s="3"/>
      <x:c r="D18" s="2"/>
      <x:c r="E18" s="2"/>
      <x:c r="F18" s="2"/>
    </x:row>
    <x:row r="19" ht="27" customHeight="1">
      <x:c r="A19" s="2"/>
      <x:c r="B19" s="3"/>
      <x:c r="C19" s="3"/>
      <x:c r="D19" s="2"/>
      <x:c r="E19" s="2"/>
      <x:c r="F19" s="2"/>
    </x:row>
    <x:row r="20" ht="27" customHeight="1">
      <x:c r="A20" s="9" t="str">
        <x:v>Месяц работы</x:v>
      </x:c>
      <x:c r="B20" s="10" t="str">
        <x:v>Оплаченных мест</x:v>
      </x:c>
      <x:c r="C20" s="10" t="str">
        <x:v>Единица</x:v>
      </x:c>
      <x:c r="D20" s="9" t="str">
        <x:v>Основание</x:v>
      </x:c>
      <x:c r="E20" s="2"/>
      <x:c r="F20" s="2"/>
    </x:row>
    <x:row r="21" ht="27" customHeight="1">
      <x:c r="A21" s="2" t="n">
        <x:v>1</x:v>
      </x:c>
      <x:c r="B21" s="12" t="n">
        <x:v>48</x:v>
      </x:c>
      <x:c r="C21" s="3" t="str">
        <x:v>мест</x:v>
      </x:c>
      <x:c r="D21" s="2" t="str">
        <x:v>Сценарий выпуска</x:v>
      </x:c>
      <x:c r="E21" s="2"/>
      <x:c r="F21" s="2"/>
    </x:row>
    <x:row r="22" ht="27" customHeight="1">
      <x:c r="A22" s="2" t="n">
        <x:v>2</x:v>
      </x:c>
      <x:c r="B22" s="12" t="n">
        <x:v>72</x:v>
      </x:c>
      <x:c r="C22" s="3" t="str">
        <x:v>мест</x:v>
      </x:c>
      <x:c r="D22" s="2" t="str">
        <x:v>Сценарий выпуска</x:v>
      </x:c>
      <x:c r="E22" s="2"/>
      <x:c r="F22" s="2"/>
    </x:row>
    <x:row r="23" ht="27" customHeight="1">
      <x:c r="A23" s="2" t="n">
        <x:v>3</x:v>
      </x:c>
      <x:c r="B23" s="12" t="n">
        <x:v>96</x:v>
      </x:c>
      <x:c r="C23" s="3" t="str">
        <x:v>мест</x:v>
      </x:c>
      <x:c r="D23" s="2" t="str">
        <x:v>Сценарий выпуска</x:v>
      </x:c>
      <x:c r="E23" s="2"/>
      <x:c r="F23" s="2"/>
    </x:row>
    <x:row r="24" ht="27" customHeight="1">
      <x:c r="A24" s="2" t="n">
        <x:v>4</x:v>
      </x:c>
      <x:c r="B24" s="12" t="n">
        <x:v>108</x:v>
      </x:c>
      <x:c r="C24" s="3" t="str">
        <x:v>мест</x:v>
      </x:c>
      <x:c r="D24" s="2" t="str">
        <x:v>Допущение продолжения набора; измените под свой план</x:v>
      </x:c>
      <x:c r="E24" s="2"/>
      <x:c r="F24" s="2"/>
    </x:row>
    <x:row r="25" ht="27" customHeight="1">
      <x:c r="A25" s="2" t="n">
        <x:v>5</x:v>
      </x:c>
      <x:c r="B25" s="12" t="n">
        <x:v>114</x:v>
      </x:c>
      <x:c r="C25" s="3" t="str">
        <x:v>мест</x:v>
      </x:c>
      <x:c r="D25" s="2" t="str">
        <x:v>Допущение продолжения набора; измените под свой план</x:v>
      </x:c>
      <x:c r="E25" s="2"/>
      <x:c r="F25" s="2"/>
    </x:row>
    <x:row r="26" ht="27" customHeight="1">
      <x:c r="A26" s="2" t="n">
        <x:v>6</x:v>
      </x:c>
      <x:c r="B26" s="12" t="n">
        <x:v>120</x:v>
      </x:c>
      <x:c r="C26" s="3" t="str">
        <x:v>мест</x:v>
      </x:c>
      <x:c r="D26" s="2" t="str">
        <x:v>Допущение продолжения набора; измените под свой план</x:v>
      </x:c>
      <x:c r="E26" s="2"/>
      <x:c r="F26" s="2"/>
    </x:row>
    <x:row r="27" ht="27" customHeight="1">
      <x:c r="A27" s="2" t="n">
        <x:v>7</x:v>
      </x:c>
      <x:c r="B27" s="12" t="n">
        <x:v>120</x:v>
      </x:c>
      <x:c r="C27" s="3" t="str">
        <x:v>мест</x:v>
      </x:c>
      <x:c r="D27" s="2" t="str">
        <x:v>Допущение продолжения набора; измените под свой план</x:v>
      </x:c>
      <x:c r="E27" s="2"/>
      <x:c r="F27" s="2"/>
    </x:row>
    <x:row r="28" ht="27" customHeight="1">
      <x:c r="A28" s="2" t="n">
        <x:v>8</x:v>
      </x:c>
      <x:c r="B28" s="12" t="n">
        <x:v>120</x:v>
      </x:c>
      <x:c r="C28" s="3" t="str">
        <x:v>мест</x:v>
      </x:c>
      <x:c r="D28" s="2" t="str">
        <x:v>Допущение продолжения набора; измените под свой план</x:v>
      </x:c>
      <x:c r="E28" s="2"/>
      <x:c r="F28" s="2"/>
    </x:row>
    <x:row r="29" ht="27" customHeight="1">
      <x:c r="A29" s="2" t="n">
        <x:v>9</x:v>
      </x:c>
      <x:c r="B29" s="12" t="n">
        <x:v>120</x:v>
      </x:c>
      <x:c r="C29" s="3" t="str">
        <x:v>мест</x:v>
      </x:c>
      <x:c r="D29" s="2" t="str">
        <x:v>Допущение продолжения набора; измените под свой план</x:v>
      </x:c>
      <x:c r="E29" s="2"/>
      <x:c r="F29" s="2"/>
    </x:row>
    <x:row r="30" ht="27" customHeight="1">
      <x:c r="A30" s="2" t="n">
        <x:v>10</x:v>
      </x:c>
      <x:c r="B30" s="12" t="n">
        <x:v>120</x:v>
      </x:c>
      <x:c r="C30" s="3" t="str">
        <x:v>мест</x:v>
      </x:c>
      <x:c r="D30" s="2" t="str">
        <x:v>Допущение продолжения набора; измените под свой план</x:v>
      </x:c>
      <x:c r="E30" s="2"/>
      <x:c r="F30" s="2"/>
    </x:row>
    <x:row r="31" ht="27" customHeight="1">
      <x:c r="A31" s="2" t="n">
        <x:v>11</x:v>
      </x:c>
      <x:c r="B31" s="12" t="n">
        <x:v>120</x:v>
      </x:c>
      <x:c r="C31" s="3" t="str">
        <x:v>мест</x:v>
      </x:c>
      <x:c r="D31" s="2" t="str">
        <x:v>Допущение продолжения набора; измените под свой план</x:v>
      </x:c>
      <x:c r="E31" s="2"/>
      <x:c r="F31" s="2"/>
    </x:row>
    <x:row r="32" ht="27" customHeight="1">
      <x:c r="A32" s="2" t="n">
        <x:v>12</x:v>
      </x:c>
      <x:c r="B32" s="12" t="n">
        <x:v>120</x:v>
      </x:c>
      <x:c r="C32" s="3" t="str">
        <x:v>мест</x:v>
      </x:c>
      <x:c r="D32" s="2" t="str">
        <x:v>Допущение продолжения набора; измените под свой план</x:v>
      </x:c>
      <x:c r="E32" s="2"/>
      <x:c r="F32" s="2"/>
    </x:row>
    <x:row r="33" ht="27" customHeight="1">
      <x:c r="A33" s="2"/>
      <x:c r="B33" s="3"/>
      <x:c r="C33" s="3"/>
      <x:c r="D33" s="2"/>
      <x:c r="E33" s="2"/>
      <x:c r="F33" s="2"/>
    </x:row>
    <x:row r="34" ht="27" customHeight="1">
      <x:c r="A34" s="2"/>
      <x:c r="B34" s="3"/>
      <x:c r="C34" s="3"/>
      <x:c r="D34" s="2"/>
      <x:c r="E34" s="2"/>
      <x:c r="F34" s="2"/>
    </x:row>
    <x:row r="35" ht="27" customHeight="1">
      <x:c r="A35" s="2" t="str">
        <x:v>Источники и границы расчёта</x:v>
      </x:c>
      <x:c r="B35" s="3"/>
      <x:c r="C35" s="3"/>
      <x:c r="D35" s="2"/>
      <x:c r="E35" s="2"/>
      <x:c r="F35" s="2"/>
    </x:row>
    <x:row r="36" ht="27" customHeight="1">
      <x:c r="A36" s="2" t="str">
        <x:v>Сценарий «Детский сад v9», Inside Numbers: тариф, расходы, загрузка, резерв.</x:v>
      </x:c>
      <x:c r="B36" s="3"/>
      <x:c r="C36" s="3"/>
      <x:c r="D36" s="2"/>
      <x:c r="E36" s="2"/>
      <x:c r="F36" s="2"/>
    </x:row>
    <x:row r="37" ht="27" customHeight="1">
      <x:c r="A37" s="2" t="str">
        <x:v>Расчётная смета запуска v7 от 31.10.2026: бюджетные лимиты, не коммерческие предложения.</x:v>
      </x:c>
      <x:c r="B37" s="3"/>
      <x:c r="C37" s="3"/>
      <x:c r="D37" s="2"/>
      <x:c r="E37" s="2"/>
      <x:c r="F37" s="2"/>
    </x:row>
    <x:row r="38" ht="27" customHeight="1">
      <x:c r="A38" s="2" t="str">
        <x:v>https://deephouse.kz/ — ориентир ремонта в исходной смете; не основание точной цены объекта.</x:v>
      </x:c>
      <x:c r="B38" s="3"/>
      <x:c r="C38" s="3"/>
      <x:c r="D38" s="2"/>
      <x:c r="E38" s="2"/>
      <x:c r="F38" s="2"/>
    </x:row>
    <x:row r="39" ht="27" customHeight="1">
      <x:c r="A39" s="2" t="str">
        <x:v>https://meblix.kz/mebel-na-zakaz/kommercheskaya/dlya-detskogo-sada/ — ориентиры мебели.</x:v>
      </x:c>
      <x:c r="B39" s="3"/>
      <x:c r="C39" s="3"/>
      <x:c r="D39" s="2"/>
      <x:c r="E39" s="2"/>
      <x:c r="F39" s="2"/>
    </x:row>
    <x:row r="40" ht="27" customHeight="1">
      <x:c r="A40" s="2" t="str">
        <x:v>https://bioshop.kz/catalog/parokonvektomaty — ориентиры отдельных кухонных аппаратов.</x:v>
      </x:c>
      <x:c r="B40" s="3"/>
      <x:c r="C40" s="3"/>
      <x:c r="D40" s="2"/>
      <x:c r="E40" s="2"/>
      <x:c r="F40" s="2"/>
    </x:row>
    <x:row r="41" ht="27" customHeight="1">
      <x:c r="A41" s="2" t="str">
        <x:v>Проверяйте актуальную комплектацию, доставку и полную цену. Вводные — допущения выпуска.</x:v>
      </x:c>
      <x:c r="B41" s="3"/>
      <x:c r="C41" s="3"/>
      <x:c r="D41" s="2"/>
      <x:c r="E41" s="2"/>
      <x:c r="F41" s="2"/>
    </x:row>
    <x:row r="42" ht="27" customHeight="1">
      <x:c r="A42" s="2"/>
      <x:c r="B42" s="3"/>
      <x:c r="C42" s="3"/>
      <x:c r="D42" s="2"/>
      <x:c r="E42" s="2"/>
      <x:c r="F42" s="2"/>
    </x:row>
    <x:row r="43" ht="27" customHeight="1">
      <x:c r="A43" s="2"/>
      <x:c r="B43" s="3"/>
      <x:c r="C43" s="3"/>
      <x:c r="D43" s="2"/>
      <x:c r="E43" s="2"/>
      <x:c r="F43" s="2"/>
    </x:row>
    <x:row r="44" ht="27" customHeight="1">
      <x:c r="A44" s="2"/>
      <x:c r="B44" s="3"/>
      <x:c r="C44" s="3"/>
      <x:c r="D44" s="2"/>
      <x:c r="E44" s="2"/>
      <x:c r="F44" s="2"/>
    </x:row>
    <x:row r="45" ht="27" customHeight="1">
      <x:c r="A45" s="2"/>
      <x:c r="B45" s="3"/>
      <x:c r="C45" s="3"/>
      <x:c r="D45" s="2"/>
      <x:c r="E45" s="2"/>
      <x:c r="F45" s="2"/>
    </x:row>
    <x:row r="46" ht="27" customHeight="1">
      <x:c r="A46" s="2"/>
      <x:c r="B46" s="3"/>
      <x:c r="C46" s="3"/>
      <x:c r="D46" s="2"/>
      <x:c r="E46" s="2"/>
      <x:c r="F46" s="2"/>
    </x:row>
    <x:row r="47" ht="27" customHeight="1">
      <x:c r="A47" s="2"/>
      <x:c r="B47" s="3"/>
      <x:c r="C47" s="3"/>
      <x:c r="D47" s="2"/>
      <x:c r="E47" s="2"/>
      <x:c r="F47" s="2"/>
    </x:row>
    <x:row r="48" ht="27" customHeight="1">
      <x:c r="A48" s="2"/>
      <x:c r="B48" s="3"/>
      <x:c r="C48" s="3"/>
      <x:c r="D48" s="2"/>
      <x:c r="E48" s="2"/>
      <x:c r="F48" s="2"/>
    </x:row>
    <x:row r="49" ht="27" customHeight="1">
      <x:c r="A49" s="2"/>
      <x:c r="B49" s="3"/>
      <x:c r="C49" s="3"/>
      <x:c r="D49" s="2"/>
      <x:c r="E49" s="2"/>
      <x:c r="F49" s="2"/>
    </x:row>
    <x:row r="50" ht="27" customHeight="1">
      <x:c r="A50" s="2"/>
      <x:c r="B50" s="3"/>
      <x:c r="C50" s="3"/>
      <x:c r="D50" s="2"/>
      <x:c r="E50" s="2"/>
      <x:c r="F50" s="2"/>
    </x:row>
    <x:row r="51" ht="27" customHeight="1">
      <x:c r="A51" s="2"/>
      <x:c r="B51" s="3"/>
      <x:c r="C51" s="3"/>
      <x:c r="D51" s="2"/>
      <x:c r="E51" s="2"/>
      <x:c r="F51" s="2"/>
    </x:row>
    <x:row r="52" ht="27" customHeight="1">
      <x:c r="A52" s="2"/>
      <x:c r="B52" s="3"/>
      <x:c r="C52" s="3"/>
      <x:c r="D52" s="2"/>
      <x:c r="E52" s="2"/>
      <x:c r="F52" s="2"/>
    </x:row>
    <x:row r="53" ht="27" customHeight="1">
      <x:c r="A53" s="2"/>
      <x:c r="B53" s="3"/>
      <x:c r="C53" s="3"/>
      <x:c r="D53" s="2"/>
      <x:c r="E53" s="2"/>
      <x:c r="F53" s="2"/>
    </x:row>
    <x:row r="54" ht="27" customHeight="1">
      <x:c r="A54" s="2"/>
      <x:c r="B54" s="3"/>
      <x:c r="C54" s="3"/>
      <x:c r="D54" s="2"/>
      <x:c r="E54" s="2"/>
      <x:c r="F54" s="2"/>
    </x:row>
    <x:row r="55" ht="27" customHeight="1">
      <x:c r="A55" s="2"/>
      <x:c r="B55" s="3"/>
      <x:c r="C55" s="3"/>
      <x:c r="D55" s="2"/>
      <x:c r="E55" s="2"/>
      <x:c r="F55" s="2"/>
    </x:row>
    <x:row r="56" ht="27" customHeight="1">
      <x:c r="A56" s="2"/>
      <x:c r="B56" s="3"/>
      <x:c r="C56" s="3"/>
      <x:c r="D56" s="2"/>
      <x:c r="E56" s="2"/>
      <x:c r="F56" s="2"/>
    </x:row>
    <x:row r="57" ht="27" customHeight="1">
      <x:c r="A57" s="2"/>
      <x:c r="B57" s="3"/>
      <x:c r="C57" s="3"/>
      <x:c r="D57" s="2"/>
      <x:c r="E57" s="2"/>
      <x:c r="F57" s="2"/>
    </x:row>
    <x:row r="58" ht="27" customHeight="1">
      <x:c r="A58" s="2"/>
      <x:c r="B58" s="3"/>
      <x:c r="C58" s="3"/>
      <x:c r="D58" s="2"/>
      <x:c r="E58" s="2"/>
      <x:c r="F58" s="2"/>
    </x:row>
    <x:row r="59" ht="27" customHeight="1">
      <x:c r="A59" s="2"/>
      <x:c r="B59" s="3"/>
      <x:c r="C59" s="3"/>
      <x:c r="D59" s="2"/>
      <x:c r="E59" s="2"/>
      <x:c r="F59" s="2"/>
    </x:row>
    <x:row r="60" ht="27" customHeight="1">
      <x:c r="A60" s="2"/>
      <x:c r="B60" s="3"/>
      <x:c r="C60" s="3"/>
      <x:c r="D60" s="2"/>
      <x:c r="E60" s="2"/>
      <x:c r="F60" s="2"/>
    </x:row>
    <x:row r="61" ht="27" customHeight="1">
      <x:c r="A61" s="2"/>
      <x:c r="B61" s="3"/>
      <x:c r="C61" s="3"/>
      <x:c r="D61" s="2"/>
      <x:c r="E61" s="2"/>
      <x:c r="F61" s="2"/>
    </x:row>
    <x:row r="62" ht="27" customHeight="1">
      <x:c r="A62" s="2"/>
      <x:c r="B62" s="3"/>
      <x:c r="C62" s="3"/>
      <x:c r="D62" s="2"/>
      <x:c r="E62" s="2"/>
      <x:c r="F62" s="2"/>
    </x:row>
    <x:row r="63" ht="27" customHeight="1">
      <x:c r="A63" s="2"/>
      <x:c r="B63" s="3"/>
      <x:c r="C63" s="3"/>
      <x:c r="D63" s="2"/>
      <x:c r="E63" s="2"/>
      <x:c r="F63" s="2"/>
    </x:row>
    <x:row r="64" ht="27" customHeight="1">
      <x:c r="A64" s="2"/>
      <x:c r="B64" s="3"/>
      <x:c r="C64" s="3"/>
      <x:c r="D64" s="2"/>
      <x:c r="E64" s="2"/>
      <x:c r="F64" s="2"/>
    </x:row>
    <x:row r="65" ht="27" customHeight="1">
      <x:c r="A65" s="2"/>
      <x:c r="B65" s="3"/>
      <x:c r="C65" s="3"/>
      <x:c r="D65" s="2"/>
      <x:c r="E65" s="2"/>
      <x:c r="F65" s="2"/>
    </x:row>
  </x:sheetData>
  <x:dataValidations count="3">
    <x:dataValidation type="list" sqref="B17">
      <x:formula1>"1,2"</x:formula1>
    </x:dataValidation>
    <x:dataValidation type="whole" operator="between" sqref="B5:B6">
      <x:formula1>0</x:formula1>
      <x:formula2>10000</x:formula2>
    </x:dataValidation>
    <x:dataValidation type="whole" operator="between" sqref="B7">
      <x:formula1>0</x:formula1>
      <x:formula2>10000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20" hidden="0" customWidth="1"/>
    <x:col min="3" max="3" width="20" hidden="0" customWidth="1"/>
    <x:col min="4" max="4" width="66" hidden="0" customWidth="1"/>
  </x:cols>
  <x:sheetData>
    <x:row r="1" ht="27" customHeight="1">
      <x:c r="A1" s="5" t="str">
        <x:v>Детский сад — Модель</x:v>
      </x:c>
      <x:c r="B1" s="2"/>
      <x:c r="C1" s="2"/>
      <x:c r="D1" s="2"/>
      <x:c r="E1" s="2"/>
      <x:c r="F1" s="2"/>
    </x:row>
    <x:row r="2" ht="27" customHeight="1">
      <x:c r="A2" s="2"/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9" t="str">
        <x:v>Нормальный месяц</x:v>
      </x:c>
      <x:c r="B4" s="10" t="str">
        <x:v>Значение</x:v>
      </x:c>
      <x:c r="C4" s="10" t="str">
        <x:v>Единица</x:v>
      </x:c>
      <x:c r="D4" s="9"/>
      <x:c r="E4" s="2"/>
      <x:c r="F4" s="2"/>
    </x:row>
    <x:row r="5" ht="27" customHeight="1">
      <x:c r="A5" s="2" t="str">
        <x:v>Вместимость</x:v>
      </x:c>
      <x:c r="B5" s="15" t="n">
        <x:f>'Допущения'!B5*'Допущения'!B6</x:f>
        <x:v>120</x:v>
      </x:c>
      <x:c r="C5" s="3" t="str">
        <x:v>мест</x:v>
      </x:c>
      <x:c r="D5" s="2"/>
      <x:c r="E5" s="2"/>
      <x:c r="F5" s="2"/>
    </x:row>
    <x:row r="6" ht="27" customHeight="1">
      <x:c r="A6" s="2" t="str">
        <x:v>Оплаченные места</x:v>
      </x:c>
      <x:c r="B6" s="15" t="n">
        <x:f>IF(AND(ISNUMBER('Допущения'!B7),'Допущения'!B7&gt;=0,'Допущения'!B7&lt;=B5),'Допущения'!B7,NA())</x:f>
        <x:v>120</x:v>
      </x:c>
      <x:c r="C6" s="3" t="str">
        <x:v>мест</x:v>
      </x:c>
      <x:c r="D6" s="2"/>
      <x:c r="E6" s="2"/>
      <x:c r="F6" s="2"/>
    </x:row>
    <x:row r="7" ht="27" customHeight="1">
      <x:c r="A7" s="2" t="str">
        <x:v>Тариф</x:v>
      </x:c>
      <x:c r="B7" s="15" t="n">
        <x:f>IF(AND(ISNUMBER('Допущения'!B8),'Допущения'!B8&gt;=0),'Допущения'!B8,NA())</x:f>
        <x:v>150000</x:v>
      </x:c>
      <x:c r="C7" s="3" t="str">
        <x:v>₸/месяц</x:v>
      </x:c>
      <x:c r="D7" s="2"/>
      <x:c r="E7" s="2"/>
      <x:c r="F7" s="2"/>
    </x:row>
    <x:row r="8" ht="27" customHeight="1">
      <x:c r="A8" s="2" t="str">
        <x:v>Переменные затраты на место</x:v>
      </x:c>
      <x:c r="B8" s="15" t="n">
        <x:f>IF(AND(ISNUMBER('Допущения'!B9),'Допущения'!B9&gt;=0),'Допущения'!B9,NA())</x:f>
        <x:v>23000</x:v>
      </x:c>
      <x:c r="C8" s="3" t="str">
        <x:v>₸/месяц</x:v>
      </x:c>
      <x:c r="D8" s="2"/>
      <x:c r="E8" s="2"/>
      <x:c r="F8" s="2"/>
    </x:row>
    <x:row r="9" ht="27" customHeight="1">
      <x:c r="A9" s="2" t="str">
        <x:v>Вклад одного места</x:v>
      </x:c>
      <x:c r="B9" s="14" t="n">
        <x:f>B7-B8</x:f>
        <x:v>127000</x:v>
      </x:c>
      <x:c r="C9" s="3" t="str">
        <x:v>₸/месяц</x:v>
      </x:c>
      <x:c r="D9" s="2"/>
      <x:c r="E9" s="2"/>
      <x:c r="F9" s="2"/>
    </x:row>
    <x:row r="10" ht="27" customHeight="1">
      <x:c r="A10" s="2" t="str">
        <x:v>Выручка</x:v>
      </x:c>
      <x:c r="B10" s="14" t="n">
        <x:f>B6*B7</x:f>
        <x:v>18000000</x:v>
      </x:c>
      <x:c r="C10" s="3" t="str">
        <x:v>₸/месяц</x:v>
      </x:c>
      <x:c r="D10" s="2"/>
      <x:c r="E10" s="2"/>
      <x:c r="F10" s="2"/>
    </x:row>
    <x:row r="11" ht="27" customHeight="1">
      <x:c r="A11" s="2" t="str">
        <x:v>Переменные расходы</x:v>
      </x:c>
      <x:c r="B11" s="14" t="n">
        <x:f>B6*B8</x:f>
        <x:v>2760000</x:v>
      </x:c>
      <x:c r="C11" s="3" t="str">
        <x:v>₸/месяц</x:v>
      </x:c>
      <x:c r="D11" s="2"/>
      <x:c r="E11" s="2"/>
      <x:c r="F11" s="2"/>
    </x:row>
    <x:row r="12" ht="27" customHeight="1">
      <x:c r="A12" s="2" t="str">
        <x:v>Вклад всех мест</x:v>
      </x:c>
      <x:c r="B12" s="14" t="n">
        <x:f>B10-B11</x:f>
        <x:v>15240000</x:v>
      </x:c>
      <x:c r="C12" s="3" t="str">
        <x:v>₸/месяц</x:v>
      </x:c>
      <x:c r="D12" s="2"/>
      <x:c r="E12" s="2"/>
      <x:c r="F12" s="2"/>
    </x:row>
    <x:row r="13" ht="27" customHeight="1">
      <x:c r="A13" s="2" t="str">
        <x:v>Команда и подрядчики</x:v>
      </x:c>
      <x:c r="B13" s="15" t="n">
        <x:f>'Допущения'!B10</x:f>
        <x:v>9100000</x:v>
      </x:c>
      <x:c r="C13" s="3" t="str">
        <x:v>₸/месяц</x:v>
      </x:c>
      <x:c r="D13" s="2"/>
      <x:c r="E13" s="2"/>
      <x:c r="F13" s="2"/>
    </x:row>
    <x:row r="14" ht="27" customHeight="1">
      <x:c r="A14" s="2" t="str">
        <x:v>Аренда</x:v>
      </x:c>
      <x:c r="B14" s="15" t="n">
        <x:f>'Допущения'!B11</x:f>
        <x:v>3000000</x:v>
      </x:c>
      <x:c r="C14" s="3" t="str">
        <x:v>₸/месяц</x:v>
      </x:c>
      <x:c r="D14" s="2"/>
      <x:c r="E14" s="2"/>
      <x:c r="F14" s="2"/>
    </x:row>
    <x:row r="15" ht="27" customHeight="1">
      <x:c r="A15" s="2" t="str">
        <x:v>Прочие постоянные</x:v>
      </x:c>
      <x:c r="B15" s="15" t="n">
        <x:f>'Допущения'!B12</x:f>
        <x:v>1500000</x:v>
      </x:c>
      <x:c r="C15" s="3" t="str">
        <x:v>₸/месяц</x:v>
      </x:c>
      <x:c r="D15" s="2"/>
      <x:c r="E15" s="2"/>
      <x:c r="F15" s="2"/>
    </x:row>
    <x:row r="16" ht="27" customHeight="1">
      <x:c r="A16" s="2" t="str">
        <x:v>Дополнительные регулярные</x:v>
      </x:c>
      <x:c r="B16" s="15" t="n">
        <x:f>'Допущения'!B13</x:f>
        <x:v>0</x:v>
      </x:c>
      <x:c r="C16" s="3" t="str">
        <x:v>₸/месяц</x:v>
      </x:c>
      <x:c r="D16" s="2"/>
      <x:c r="E16" s="2"/>
      <x:c r="F16" s="2"/>
    </x:row>
    <x:row r="17" ht="27" customHeight="1">
      <x:c r="A17" s="2" t="str">
        <x:v>Все постоянные расходы</x:v>
      </x:c>
      <x:c r="B17" s="15" t="n">
        <x:f>IF(COUNT('Допущения'!B10:B13)=4,SUM(B13:B16),NA())</x:f>
        <x:v>13600000</x:v>
      </x:c>
      <x:c r="C17" s="3" t="str">
        <x:v>₸/месяц</x:v>
      </x:c>
      <x:c r="D17" s="2"/>
      <x:c r="E17" s="2"/>
      <x:c r="F17" s="2"/>
    </x:row>
    <x:row r="18" ht="27" customHeight="1">
      <x:c r="A18" s="2" t="str">
        <x:v>Все операционные расходы</x:v>
      </x:c>
      <x:c r="B18" s="14" t="n">
        <x:f>B11+B17</x:f>
        <x:v>16360000</x:v>
      </x:c>
      <x:c r="C18" s="3" t="str">
        <x:v>₸/месяц</x:v>
      </x:c>
      <x:c r="D18" s="2"/>
      <x:c r="E18" s="2"/>
      <x:c r="F18" s="2"/>
    </x:row>
    <x:row r="19" ht="27" customHeight="1">
      <x:c r="A19" s="18" t="str">
        <x:v>Операционный результат</x:v>
      </x:c>
      <x:c r="B19" s="19" t="n">
        <x:f>B10-B18</x:f>
        <x:v>1640000</x:v>
      </x:c>
      <x:c r="C19" s="25" t="str">
        <x:v>₸/месяц</x:v>
      </x:c>
      <x:c r="D19" s="2"/>
      <x:c r="E19" s="2"/>
      <x:c r="F19" s="2"/>
    </x:row>
    <x:row r="20" ht="27" customHeight="1">
      <x:c r="A20" s="28" t="str">
        <x:v>Операционная маржа</x:v>
      </x:c>
      <x:c r="B20" s="29" t="n">
        <x:f>IF(B10=0,"н/д",B19/B10)</x:f>
        <x:v>0.09111111111111111</x:v>
      </x:c>
      <x:c r="C20" s="3" t="str"/>
      <x:c r="D20" s="2"/>
      <x:c r="E20" s="2"/>
      <x:c r="F20" s="2"/>
    </x:row>
    <x:row r="21" ht="27" customHeight="1">
      <x:c r="A21" s="28" t="str">
        <x:v>Загрузка</x:v>
      </x:c>
      <x:c r="B21" s="29" t="n">
        <x:f>IF(B5=0,"н/д",B6/B5)</x:f>
        <x:v>1</x:v>
      </x:c>
      <x:c r="C21" s="3" t="str"/>
      <x:c r="D21" s="2"/>
      <x:c r="E21" s="2"/>
      <x:c r="F21" s="2"/>
    </x:row>
    <x:row r="22" ht="27" customHeight="1">
      <x:c r="A22" s="2" t="str">
        <x:v>Расходы на оплаченное место</x:v>
      </x:c>
      <x:c r="B22" s="14" t="n">
        <x:f>IF(B6=0,"н/д",B18/B6)</x:f>
        <x:v>136333.33333333334</x:v>
      </x:c>
      <x:c r="C22" s="3" t="str">
        <x:v>₸/месяц</x:v>
      </x:c>
      <x:c r="D22" s="2"/>
      <x:c r="E22" s="2"/>
      <x:c r="F22" s="2"/>
    </x:row>
    <x:row r="23" ht="27" customHeight="1">
      <x:c r="A23" s="2" t="str">
        <x:v>Бюджет запуска</x:v>
      </x:c>
      <x:c r="B23" s="15" t="n">
        <x:f>'Смета'!B17</x:f>
        <x:v>110000000</x:v>
      </x:c>
      <x:c r="C23" s="3" t="str">
        <x:v>₸</x:v>
      </x:c>
      <x:c r="D23" s="2"/>
      <x:c r="E23" s="2"/>
      <x:c r="F23" s="2"/>
    </x:row>
    <x:row r="24" ht="27" customHeight="1">
      <x:c r="A24" s="2" t="str">
        <x:v>Бюджет / стабильный результат</x:v>
      </x:c>
      <x:c r="B24" s="23" t="n">
        <x:f>IF(B19&lt;=0,"н/д",B23/B19)</x:f>
        <x:v>67.07317073170732</x:v>
      </x:c>
      <x:c r="C24" s="3" t="str">
        <x:v>месяцев</x:v>
      </x:c>
      <x:c r="D24" s="2"/>
      <x:c r="E24" s="2"/>
      <x:c r="F24" s="2"/>
    </x:row>
    <x:row r="25" ht="27" customHeight="1">
      <x:c r="A25" s="2"/>
      <x:c r="B25" s="3"/>
      <x:c r="C25" s="3"/>
      <x:c r="D25" s="2"/>
      <x:c r="E25" s="2"/>
      <x:c r="F25" s="2"/>
    </x:row>
    <x:row r="26" ht="27" customHeight="1">
      <x:c r="A26" s="2"/>
      <x:c r="B26" s="3"/>
      <x:c r="C26" s="3"/>
      <x:c r="D26" s="2"/>
      <x:c r="E26" s="2"/>
      <x:c r="F26" s="2"/>
    </x:row>
    <x:row r="27" ht="27" customHeight="1">
      <x:c r="A27" s="2" t="str">
        <x:v>Результат до налога на доход, амортизации и финансирования.</x:v>
      </x:c>
      <x:c r="B27" s="3"/>
      <x:c r="C27" s="3"/>
      <x:c r="D27" s="2"/>
      <x:c r="E27" s="2"/>
      <x:c r="F27" s="2"/>
    </x:row>
    <x:row r="28" ht="27" customHeight="1">
      <x:c r="A28" s="2" t="str">
        <x:v>Строка 24 — простое отношение, не прогноз фактической окупаемости.</x:v>
      </x:c>
      <x:c r="B28" s="3"/>
      <x:c r="C28" s="3"/>
      <x:c r="D28" s="2"/>
      <x:c r="E28" s="2"/>
      <x:c r="F28" s="2"/>
    </x:row>
    <x:row r="29" ht="27" customHeight="1">
      <x:c r="A29" s="2"/>
      <x:c r="B29" s="3"/>
      <x:c r="C29" s="3"/>
      <x:c r="D29" s="2"/>
      <x:c r="E29" s="2"/>
      <x:c r="F29" s="2"/>
    </x:row>
    <x:row r="30" ht="27" customHeight="1">
      <x:c r="A30" s="2"/>
      <x:c r="B30" s="3"/>
      <x:c r="C30" s="3"/>
      <x:c r="D30" s="2"/>
      <x:c r="E30" s="2"/>
      <x:c r="F30" s="2"/>
    </x:row>
    <x:row r="31" ht="27" customHeight="1">
      <x:c r="A31" s="2"/>
      <x:c r="B31" s="3"/>
      <x:c r="C31" s="3"/>
      <x:c r="D31" s="2"/>
      <x:c r="E31" s="2"/>
      <x:c r="F31" s="2"/>
    </x:row>
    <x:row r="32" ht="27" customHeight="1">
      <x:c r="A32" s="2"/>
      <x:c r="B32" s="3"/>
      <x:c r="C32" s="3"/>
      <x:c r="D32" s="2"/>
      <x:c r="E32" s="2"/>
      <x:c r="F32" s="2"/>
    </x:row>
    <x:row r="33" ht="27" customHeight="1">
      <x:c r="A33" s="2"/>
      <x:c r="B33" s="3"/>
      <x:c r="C33" s="3"/>
      <x:c r="D33" s="2"/>
      <x:c r="E33" s="2"/>
      <x:c r="F33" s="2"/>
    </x:row>
    <x:row r="34" ht="27" customHeight="1">
      <x:c r="A34" s="2"/>
      <x:c r="B34" s="3"/>
      <x:c r="C34" s="3"/>
      <x:c r="D34" s="2"/>
      <x:c r="E34" s="2"/>
      <x:c r="F34" s="2"/>
    </x:row>
    <x:row r="35" ht="27" customHeight="1">
      <x:c r="A35" s="2"/>
      <x:c r="B35" s="3"/>
      <x:c r="C35" s="3"/>
      <x:c r="D35" s="2"/>
      <x:c r="E35" s="2"/>
      <x:c r="F35" s="2"/>
    </x:row>
    <x:row r="36" ht="27" customHeight="1">
      <x:c r="A36" s="2"/>
      <x:c r="B36" s="3"/>
      <x:c r="C36" s="3"/>
      <x:c r="D36" s="2"/>
      <x:c r="E36" s="2"/>
      <x:c r="F36" s="2"/>
    </x:row>
    <x:row r="37" ht="27" customHeight="1">
      <x:c r="A37" s="2"/>
      <x:c r="B37" s="3"/>
      <x:c r="C37" s="3"/>
      <x:c r="D37" s="2"/>
      <x:c r="E37" s="2"/>
      <x:c r="F37" s="2"/>
    </x:row>
    <x:row r="38" ht="27" customHeight="1">
      <x:c r="A38" s="2"/>
      <x:c r="B38" s="3"/>
      <x:c r="C38" s="3"/>
      <x:c r="D38" s="2"/>
      <x:c r="E38" s="2"/>
      <x:c r="F38" s="2"/>
    </x:row>
    <x:row r="39" ht="27" customHeight="1">
      <x:c r="A39" s="2"/>
      <x:c r="B39" s="3"/>
      <x:c r="C39" s="3"/>
      <x:c r="D39" s="2"/>
      <x:c r="E39" s="2"/>
      <x:c r="F39" s="2"/>
    </x:row>
    <x:row r="40" ht="27" customHeight="1">
      <x:c r="A40" s="2"/>
      <x:c r="B40" s="3"/>
      <x:c r="C40" s="3"/>
      <x:c r="D40" s="2"/>
      <x:c r="E40" s="2"/>
      <x:c r="F40" s="2"/>
    </x:row>
    <x:row r="41" ht="27" customHeight="1">
      <x:c r="A41" s="2"/>
      <x:c r="B41" s="3"/>
      <x:c r="C41" s="3"/>
      <x:c r="D41" s="2"/>
      <x:c r="E41" s="2"/>
      <x:c r="F41" s="2"/>
    </x:row>
    <x:row r="42" ht="27" customHeight="1">
      <x:c r="A42" s="2"/>
      <x:c r="B42" s="3"/>
      <x:c r="C42" s="3"/>
      <x:c r="D42" s="2"/>
      <x:c r="E42" s="2"/>
      <x:c r="F42" s="2"/>
    </x:row>
    <x:row r="43" ht="27" customHeight="1">
      <x:c r="A43" s="2"/>
      <x:c r="B43" s="3"/>
      <x:c r="C43" s="3"/>
      <x:c r="D43" s="2"/>
      <x:c r="E43" s="2"/>
      <x:c r="F43" s="2"/>
    </x:row>
    <x:row r="44" ht="27" customHeight="1">
      <x:c r="A44" s="2"/>
      <x:c r="B44" s="3"/>
      <x:c r="C44" s="3"/>
      <x:c r="D44" s="2"/>
      <x:c r="E44" s="2"/>
      <x:c r="F44" s="2"/>
    </x:row>
    <x:row r="45" ht="27" customHeight="1">
      <x:c r="A45" s="2"/>
      <x:c r="B45" s="3"/>
      <x:c r="C45" s="3"/>
      <x:c r="D45" s="2"/>
      <x:c r="E45" s="2"/>
      <x:c r="F45" s="2"/>
    </x:row>
    <x:row r="46" ht="27" customHeight="1">
      <x:c r="A46" s="2"/>
      <x:c r="B46" s="3"/>
      <x:c r="C46" s="3"/>
      <x:c r="D46" s="2"/>
      <x:c r="E46" s="2"/>
      <x:c r="F46" s="2"/>
    </x:row>
    <x:row r="47" ht="27" customHeight="1">
      <x:c r="A47" s="2"/>
      <x:c r="B47" s="3"/>
      <x:c r="C47" s="3"/>
      <x:c r="D47" s="2"/>
      <x:c r="E47" s="2"/>
      <x:c r="F47" s="2"/>
    </x:row>
    <x:row r="48" ht="27" customHeight="1">
      <x:c r="A48" s="2"/>
      <x:c r="B48" s="3"/>
      <x:c r="C48" s="3"/>
      <x:c r="D48" s="2"/>
      <x:c r="E48" s="2"/>
      <x:c r="F48" s="2"/>
    </x:row>
    <x:row r="49" ht="27" customHeight="1">
      <x:c r="A49" s="2"/>
      <x:c r="B49" s="3"/>
      <x:c r="C49" s="3"/>
      <x:c r="D49" s="2"/>
      <x:c r="E49" s="2"/>
      <x:c r="F49" s="2"/>
    </x:row>
    <x:row r="50" ht="27" customHeight="1">
      <x:c r="A50" s="2"/>
      <x:c r="B50" s="3"/>
      <x:c r="C50" s="3"/>
      <x:c r="D50" s="2"/>
      <x:c r="E50" s="2"/>
      <x:c r="F50" s="2"/>
    </x:row>
    <x:row r="51" ht="27" customHeight="1">
      <x:c r="A51" s="2"/>
      <x:c r="B51" s="3"/>
      <x:c r="C51" s="3"/>
      <x:c r="D51" s="2"/>
      <x:c r="E51" s="2"/>
      <x:c r="F51" s="2"/>
    </x:row>
    <x:row r="52" ht="27" customHeight="1">
      <x:c r="A52" s="2"/>
      <x:c r="B52" s="3"/>
      <x:c r="C52" s="3"/>
      <x:c r="D52" s="2"/>
      <x:c r="E52" s="2"/>
      <x:c r="F52" s="2"/>
    </x:row>
    <x:row r="53" ht="27" customHeight="1">
      <x:c r="A53" s="2"/>
      <x:c r="B53" s="3"/>
      <x:c r="C53" s="3"/>
      <x:c r="D53" s="2"/>
      <x:c r="E53" s="2"/>
      <x:c r="F53" s="2"/>
    </x:row>
    <x:row r="54" ht="27" customHeight="1">
      <x:c r="A54" s="2"/>
      <x:c r="B54" s="3"/>
      <x:c r="C54" s="3"/>
      <x:c r="D54" s="2"/>
      <x:c r="E54" s="2"/>
      <x:c r="F54" s="2"/>
    </x:row>
    <x:row r="55" ht="27" customHeight="1">
      <x:c r="A55" s="2"/>
      <x:c r="B55" s="3"/>
      <x:c r="C55" s="3"/>
      <x:c r="D55" s="2"/>
      <x:c r="E55" s="2"/>
      <x:c r="F55" s="2"/>
    </x:row>
    <x:row r="56" ht="27" customHeight="1">
      <x:c r="A56" s="2"/>
      <x:c r="B56" s="3"/>
      <x:c r="C56" s="3"/>
      <x:c r="D56" s="2"/>
      <x:c r="E56" s="2"/>
      <x:c r="F56" s="2"/>
    </x:row>
    <x:row r="57" ht="27" customHeight="1">
      <x:c r="A57" s="2"/>
      <x:c r="B57" s="3"/>
      <x:c r="C57" s="3"/>
      <x:c r="D57" s="2"/>
      <x:c r="E57" s="2"/>
      <x:c r="F57" s="2"/>
    </x:row>
    <x:row r="58" ht="27" customHeight="1">
      <x:c r="A58" s="2"/>
      <x:c r="B58" s="3"/>
      <x:c r="C58" s="3"/>
      <x:c r="D58" s="2"/>
      <x:c r="E58" s="2"/>
      <x:c r="F58" s="2"/>
    </x:row>
    <x:row r="59" ht="27" customHeight="1">
      <x:c r="A59" s="2"/>
      <x:c r="B59" s="3"/>
      <x:c r="C59" s="3"/>
      <x:c r="D59" s="2"/>
      <x:c r="E59" s="2"/>
      <x:c r="F59" s="2"/>
    </x:row>
    <x:row r="60" ht="27" customHeight="1">
      <x:c r="A60" s="2"/>
      <x:c r="B60" s="3"/>
      <x:c r="C60" s="3"/>
      <x:c r="D60" s="2"/>
      <x:c r="E60" s="2"/>
      <x:c r="F60" s="2"/>
    </x:row>
    <x:row r="61" ht="27" customHeight="1">
      <x:c r="A61" s="2"/>
      <x:c r="B61" s="3"/>
      <x:c r="C61" s="3"/>
      <x:c r="D61" s="2"/>
      <x:c r="E61" s="2"/>
      <x:c r="F61" s="2"/>
    </x:row>
    <x:row r="62" ht="27" customHeight="1">
      <x:c r="A62" s="2"/>
      <x:c r="B62" s="3"/>
      <x:c r="C62" s="3"/>
      <x:c r="D62" s="2"/>
      <x:c r="E62" s="2"/>
      <x:c r="F62" s="2"/>
    </x:row>
    <x:row r="63" ht="27" customHeight="1">
      <x:c r="A63" s="2"/>
      <x:c r="B63" s="3"/>
      <x:c r="C63" s="3"/>
      <x:c r="D63" s="2"/>
      <x:c r="E63" s="2"/>
      <x:c r="F63" s="2"/>
    </x:row>
    <x:row r="64" ht="27" customHeight="1">
      <x:c r="A64" s="2"/>
      <x:c r="B64" s="3"/>
      <x:c r="C64" s="3"/>
      <x:c r="D64" s="2"/>
      <x:c r="E64" s="2"/>
      <x:c r="F64" s="2"/>
    </x:row>
    <x:row r="65" ht="27" customHeight="1">
      <x:c r="A65" s="2"/>
      <x:c r="B65" s="3"/>
      <x:c r="C65" s="3"/>
      <x:c r="D65" s="2"/>
      <x:c r="E65" s="2"/>
      <x:c r="F6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7" customHeight="1">
      <x:c r="A1" s="5" t="str">
        <x:v>Детский сад — Безубыток</x:v>
      </x:c>
      <x:c r="B1" s="2"/>
      <x:c r="C1" s="2"/>
      <x:c r="D1" s="2"/>
      <x:c r="E1" s="2"/>
      <x:c r="F1" s="2"/>
    </x:row>
    <x:row r="2" ht="27" customHeight="1">
      <x:c r="A2" s="2"/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9" t="str">
        <x:v>Показатель</x:v>
      </x:c>
      <x:c r="B4" s="10" t="str">
        <x:v>Значение</x:v>
      </x:c>
      <x:c r="C4" s="10" t="str">
        <x:v>Единица</x:v>
      </x:c>
      <x:c r="D4" s="9"/>
      <x:c r="E4" s="2"/>
      <x:c r="F4" s="2"/>
    </x:row>
    <x:row r="5" ht="27" customHeight="1">
      <x:c r="A5" s="2" t="str">
        <x:v>Постоянные расходы</x:v>
      </x:c>
      <x:c r="B5" s="15" t="n">
        <x:f>'Модель'!B17</x:f>
        <x:v>13600000</x:v>
      </x:c>
      <x:c r="C5" s="3" t="str">
        <x:v>₸/месяц</x:v>
      </x:c>
      <x:c r="D5" s="2"/>
      <x:c r="E5" s="2"/>
      <x:c r="F5" s="2"/>
    </x:row>
    <x:row r="6" ht="27" customHeight="1">
      <x:c r="A6" s="2" t="str">
        <x:v>Вклад одного места</x:v>
      </x:c>
      <x:c r="B6" s="15" t="n">
        <x:f>'Модель'!B9</x:f>
        <x:v>127000</x:v>
      </x:c>
      <x:c r="C6" s="3" t="str">
        <x:v>₸/месяц</x:v>
      </x:c>
      <x:c r="D6" s="2"/>
      <x:c r="E6" s="2"/>
      <x:c r="F6" s="2"/>
    </x:row>
    <x:row r="7" ht="27" customHeight="1">
      <x:c r="A7" s="18" t="str">
        <x:v>Безубыточность: оплаченных мест</x:v>
      </x:c>
      <x:c r="B7" s="19" t="n">
        <x:f>IF(B6&lt;=0,"н/д",ROUNDUP(B5/B6,0))</x:f>
        <x:v>108</x:v>
      </x:c>
      <x:c r="C7" s="25" t="str">
        <x:v>мест</x:v>
      </x:c>
      <x:c r="D7" s="2"/>
      <x:c r="E7" s="2"/>
      <x:c r="F7" s="2"/>
    </x:row>
    <x:row r="8" ht="27" customHeight="1">
      <x:c r="A8" s="28" t="str">
        <x:v>Доля вместимости</x:v>
      </x:c>
      <x:c r="B8" s="30" t="n">
        <x:f>IF(AND(ISNUMBER(B7),'Модель'!B5&gt;0),B7/'Модель'!B5,"н/д")</x:f>
        <x:v>0.9</x:v>
      </x:c>
      <x:c r="C8" s="3" t="str"/>
      <x:c r="D8" s="2"/>
      <x:c r="E8" s="2"/>
      <x:c r="F8" s="2"/>
    </x:row>
    <x:row r="9" ht="27" customHeight="1">
      <x:c r="A9" s="2" t="str">
        <x:v>Запас оплаченных мест</x:v>
      </x:c>
      <x:c r="B9" s="15" t="n">
        <x:f>IF(ISNUMBER(B7),'Модель'!B6-B7,"н/д")</x:f>
        <x:v>12</x:v>
      </x:c>
      <x:c r="C9" s="3" t="str">
        <x:v>мест</x:v>
      </x:c>
      <x:c r="D9" s="2"/>
      <x:c r="E9" s="2"/>
      <x:c r="F9" s="2"/>
    </x:row>
    <x:row r="10" ht="48" customHeight="1">
      <x:c r="A10" s="2" t="str">
        <x:v>Достижимость при заданной вместимости</x:v>
      </x:c>
      <x:c r="B10" s="27" t="str">
        <x:f>IF(ISNUMBER(B7),IF(B7&lt;='Модель'!B5,"Достижима","Выше вместимости"),"Нет положительного вклада")</x:f>
        <x:v>Достижима</x:v>
      </x:c>
      <x:c r="C10" s="3" t="str"/>
      <x:c r="D10" s="2"/>
      <x:c r="E10" s="2"/>
      <x:c r="F10" s="2"/>
    </x:row>
    <x:row r="11" ht="27" customHeight="1">
      <x:c r="A11" s="2"/>
      <x:c r="B11" s="3"/>
      <x:c r="C11" s="3"/>
      <x:c r="D11" s="2"/>
      <x:c r="E11" s="2"/>
      <x:c r="F11" s="2"/>
    </x:row>
    <x:row r="12" ht="27" customHeight="1">
      <x:c r="A12" s="2"/>
      <x:c r="B12" s="3"/>
      <x:c r="C12" s="3"/>
      <x:c r="D12" s="2"/>
      <x:c r="E12" s="2"/>
      <x:c r="F12" s="2"/>
    </x:row>
    <x:row r="13" ht="27" customHeight="1">
      <x:c r="A13" s="2"/>
      <x:c r="B13" s="3"/>
      <x:c r="C13" s="3"/>
      <x:c r="D13" s="2"/>
      <x:c r="E13" s="2"/>
      <x:c r="F13" s="2"/>
    </x:row>
    <x:row r="14" ht="27" customHeight="1">
      <x:c r="A14" s="2"/>
      <x:c r="B14" s="3"/>
      <x:c r="C14" s="3"/>
      <x:c r="D14" s="2"/>
      <x:c r="E14" s="2"/>
      <x:c r="F14" s="2"/>
    </x:row>
    <x:row r="15" ht="27" customHeight="1">
      <x:c r="A15" s="2"/>
      <x:c r="B15" s="3"/>
      <x:c r="C15" s="3"/>
      <x:c r="D15" s="2"/>
      <x:c r="E15" s="2"/>
      <x:c r="F15" s="2"/>
    </x:row>
    <x:row r="16" ht="27" customHeight="1">
      <x:c r="A16" s="2"/>
      <x:c r="B16" s="3"/>
      <x:c r="C16" s="3"/>
      <x:c r="D16" s="2"/>
      <x:c r="E16" s="2"/>
      <x:c r="F16" s="2"/>
    </x:row>
    <x:row r="17" ht="27" customHeight="1">
      <x:c r="A17" s="2"/>
      <x:c r="B17" s="3"/>
      <x:c r="C17" s="3"/>
      <x:c r="D17" s="2"/>
      <x:c r="E17" s="2"/>
      <x:c r="F17" s="2"/>
    </x:row>
    <x:row r="18" ht="27" customHeight="1">
      <x:c r="A18" s="2"/>
      <x:c r="B18" s="3"/>
      <x:c r="C18" s="3"/>
      <x:c r="D18" s="2"/>
      <x:c r="E18" s="2"/>
      <x:c r="F18" s="2"/>
    </x:row>
    <x:row r="19" ht="27" customHeight="1">
      <x:c r="A19" s="2"/>
      <x:c r="B19" s="3"/>
      <x:c r="C19" s="3"/>
      <x:c r="D19" s="2"/>
      <x:c r="E19" s="2"/>
      <x:c r="F19" s="2"/>
    </x:row>
    <x:row r="20" ht="27" customHeight="1">
      <x:c r="A20" s="2"/>
      <x:c r="B20" s="3"/>
      <x:c r="C20" s="3"/>
      <x:c r="D20" s="2"/>
      <x:c r="E20" s="2"/>
      <x:c r="F20" s="2"/>
    </x:row>
    <x:row r="21" ht="27" customHeight="1">
      <x:c r="A21" s="2"/>
      <x:c r="B21" s="3"/>
      <x:c r="C21" s="3"/>
      <x:c r="D21" s="2"/>
      <x:c r="E21" s="2"/>
      <x:c r="F21" s="2"/>
    </x:row>
    <x:row r="22" ht="27" customHeight="1">
      <x:c r="A22" s="2"/>
      <x:c r="B22" s="3"/>
      <x:c r="C22" s="3"/>
      <x:c r="D22" s="2"/>
      <x:c r="E22" s="2"/>
      <x:c r="F22" s="2"/>
    </x:row>
    <x:row r="23" ht="27" customHeight="1">
      <x:c r="A23" s="2"/>
      <x:c r="B23" s="3"/>
      <x:c r="C23" s="3"/>
      <x:c r="D23" s="2"/>
      <x:c r="E23" s="2"/>
      <x:c r="F23" s="2"/>
    </x:row>
    <x:row r="24" ht="27" customHeight="1">
      <x:c r="A24" s="2"/>
      <x:c r="B24" s="3"/>
      <x:c r="C24" s="3"/>
      <x:c r="D24" s="2"/>
      <x:c r="E24" s="2"/>
      <x:c r="F24" s="2"/>
    </x:row>
    <x:row r="25" ht="27" customHeight="1">
      <x:c r="A25" s="2"/>
      <x:c r="B25" s="3"/>
      <x:c r="C25" s="3"/>
      <x:c r="D25" s="2"/>
      <x:c r="E25" s="2"/>
      <x:c r="F25" s="2"/>
    </x:row>
    <x:row r="26" ht="27" customHeight="1">
      <x:c r="A26" s="2"/>
      <x:c r="B26" s="3"/>
      <x:c r="C26" s="3"/>
      <x:c r="D26" s="2"/>
      <x:c r="E26" s="2"/>
      <x:c r="F26" s="2"/>
    </x:row>
    <x:row r="27" ht="27" customHeight="1">
      <x:c r="A27" s="2"/>
      <x:c r="B27" s="3"/>
      <x:c r="C27" s="3"/>
      <x:c r="D27" s="2"/>
      <x:c r="E27" s="2"/>
      <x:c r="F27" s="2"/>
    </x:row>
    <x:row r="28" ht="27" customHeight="1">
      <x:c r="A28" s="2"/>
      <x:c r="B28" s="3"/>
      <x:c r="C28" s="3"/>
      <x:c r="D28" s="2"/>
      <x:c r="E28" s="2"/>
      <x:c r="F28" s="2"/>
    </x:row>
    <x:row r="29" ht="27" customHeight="1">
      <x:c r="A29" s="2"/>
      <x:c r="B29" s="3"/>
      <x:c r="C29" s="3"/>
      <x:c r="D29" s="2"/>
      <x:c r="E29" s="2"/>
      <x:c r="F29" s="2"/>
    </x:row>
    <x:row r="30" ht="27" customHeight="1">
      <x:c r="A30" s="2"/>
      <x:c r="B30" s="3"/>
      <x:c r="C30" s="3"/>
      <x:c r="D30" s="2"/>
      <x:c r="E30" s="2"/>
      <x:c r="F30" s="2"/>
    </x:row>
    <x:row r="31" ht="27" customHeight="1">
      <x:c r="A31" s="2"/>
      <x:c r="B31" s="3"/>
      <x:c r="C31" s="3"/>
      <x:c r="D31" s="2"/>
      <x:c r="E31" s="2"/>
      <x:c r="F31" s="2"/>
    </x:row>
    <x:row r="32" ht="27" customHeight="1">
      <x:c r="A32" s="2"/>
      <x:c r="B32" s="3"/>
      <x:c r="C32" s="3"/>
      <x:c r="D32" s="2"/>
      <x:c r="E32" s="2"/>
      <x:c r="F32" s="2"/>
    </x:row>
    <x:row r="33" ht="27" customHeight="1">
      <x:c r="A33" s="2"/>
      <x:c r="B33" s="3"/>
      <x:c r="C33" s="3"/>
      <x:c r="D33" s="2"/>
      <x:c r="E33" s="2"/>
      <x:c r="F33" s="2"/>
    </x:row>
    <x:row r="34" ht="27" customHeight="1">
      <x:c r="A34" s="2"/>
      <x:c r="B34" s="3"/>
      <x:c r="C34" s="3"/>
      <x:c r="D34" s="2"/>
      <x:c r="E34" s="2"/>
      <x:c r="F34" s="2"/>
    </x:row>
    <x:row r="35" ht="27" customHeight="1">
      <x:c r="A35" s="2"/>
      <x:c r="B35" s="3"/>
      <x:c r="C35" s="3"/>
      <x:c r="D35" s="2"/>
      <x:c r="E35" s="2"/>
      <x:c r="F35" s="2"/>
    </x:row>
    <x:row r="36" ht="27" customHeight="1">
      <x:c r="A36" s="2"/>
      <x:c r="B36" s="3"/>
      <x:c r="C36" s="3"/>
      <x:c r="D36" s="2"/>
      <x:c r="E36" s="2"/>
      <x:c r="F36" s="2"/>
    </x:row>
    <x:row r="37" ht="27" customHeight="1">
      <x:c r="A37" s="2"/>
      <x:c r="B37" s="3"/>
      <x:c r="C37" s="3"/>
      <x:c r="D37" s="2"/>
      <x:c r="E37" s="2"/>
      <x:c r="F37" s="2"/>
    </x:row>
    <x:row r="38" ht="27" customHeight="1">
      <x:c r="A38" s="2"/>
      <x:c r="B38" s="3"/>
      <x:c r="C38" s="3"/>
      <x:c r="D38" s="2"/>
      <x:c r="E38" s="2"/>
      <x:c r="F38" s="2"/>
    </x:row>
    <x:row r="39" ht="27" customHeight="1">
      <x:c r="A39" s="2"/>
      <x:c r="B39" s="3"/>
      <x:c r="C39" s="3"/>
      <x:c r="D39" s="2"/>
      <x:c r="E39" s="2"/>
      <x:c r="F39" s="2"/>
    </x:row>
    <x:row r="40" ht="27" customHeight="1">
      <x:c r="A40" s="2"/>
      <x:c r="B40" s="3"/>
      <x:c r="C40" s="3"/>
      <x:c r="D40" s="2"/>
      <x:c r="E40" s="2"/>
      <x:c r="F40" s="2"/>
    </x:row>
    <x:row r="41" ht="27" customHeight="1">
      <x:c r="A41" s="2"/>
      <x:c r="B41" s="3"/>
      <x:c r="C41" s="3"/>
      <x:c r="D41" s="2"/>
      <x:c r="E41" s="2"/>
      <x:c r="F41" s="2"/>
    </x:row>
    <x:row r="42" ht="27" customHeight="1">
      <x:c r="A42" s="2"/>
      <x:c r="B42" s="3"/>
      <x:c r="C42" s="3"/>
      <x:c r="D42" s="2"/>
      <x:c r="E42" s="2"/>
      <x:c r="F42" s="2"/>
    </x:row>
    <x:row r="43" ht="27" customHeight="1">
      <x:c r="A43" s="2"/>
      <x:c r="B43" s="3"/>
      <x:c r="C43" s="3"/>
      <x:c r="D43" s="2"/>
      <x:c r="E43" s="2"/>
      <x:c r="F43" s="2"/>
    </x:row>
    <x:row r="44" ht="27" customHeight="1">
      <x:c r="A44" s="2"/>
      <x:c r="B44" s="3"/>
      <x:c r="C44" s="3"/>
      <x:c r="D44" s="2"/>
      <x:c r="E44" s="2"/>
      <x:c r="F44" s="2"/>
    </x:row>
    <x:row r="45" ht="27" customHeight="1">
      <x:c r="A45" s="2"/>
      <x:c r="B45" s="3"/>
      <x:c r="C45" s="3"/>
      <x:c r="D45" s="2"/>
      <x:c r="E45" s="2"/>
      <x:c r="F45" s="2"/>
    </x:row>
    <x:row r="46" ht="27" customHeight="1">
      <x:c r="A46" s="2"/>
      <x:c r="B46" s="3"/>
      <x:c r="C46" s="3"/>
      <x:c r="D46" s="2"/>
      <x:c r="E46" s="2"/>
      <x:c r="F46" s="2"/>
    </x:row>
    <x:row r="47" ht="27" customHeight="1">
      <x:c r="A47" s="2"/>
      <x:c r="B47" s="3"/>
      <x:c r="C47" s="3"/>
      <x:c r="D47" s="2"/>
      <x:c r="E47" s="2"/>
      <x:c r="F47" s="2"/>
    </x:row>
    <x:row r="48" ht="27" customHeight="1">
      <x:c r="A48" s="2"/>
      <x:c r="B48" s="3"/>
      <x:c r="C48" s="3"/>
      <x:c r="D48" s="2"/>
      <x:c r="E48" s="2"/>
      <x:c r="F48" s="2"/>
    </x:row>
    <x:row r="49" ht="27" customHeight="1">
      <x:c r="A49" s="2"/>
      <x:c r="B49" s="3"/>
      <x:c r="C49" s="3"/>
      <x:c r="D49" s="2"/>
      <x:c r="E49" s="2"/>
      <x:c r="F49" s="2"/>
    </x:row>
    <x:row r="50" ht="27" customHeight="1">
      <x:c r="A50" s="2"/>
      <x:c r="B50" s="3"/>
      <x:c r="C50" s="3"/>
      <x:c r="D50" s="2"/>
      <x:c r="E50" s="2"/>
      <x:c r="F50" s="2"/>
    </x:row>
    <x:row r="51" ht="27" customHeight="1">
      <x:c r="A51" s="2"/>
      <x:c r="B51" s="3"/>
      <x:c r="C51" s="3"/>
      <x:c r="D51" s="2"/>
      <x:c r="E51" s="2"/>
      <x:c r="F51" s="2"/>
    </x:row>
    <x:row r="52" ht="27" customHeight="1">
      <x:c r="A52" s="2"/>
      <x:c r="B52" s="3"/>
      <x:c r="C52" s="3"/>
      <x:c r="D52" s="2"/>
      <x:c r="E52" s="2"/>
      <x:c r="F52" s="2"/>
    </x:row>
    <x:row r="53" ht="27" customHeight="1">
      <x:c r="A53" s="2"/>
      <x:c r="B53" s="3"/>
      <x:c r="C53" s="3"/>
      <x:c r="D53" s="2"/>
      <x:c r="E53" s="2"/>
      <x:c r="F53" s="2"/>
    </x:row>
    <x:row r="54" ht="27" customHeight="1">
      <x:c r="A54" s="2"/>
      <x:c r="B54" s="3"/>
      <x:c r="C54" s="3"/>
      <x:c r="D54" s="2"/>
      <x:c r="E54" s="2"/>
      <x:c r="F54" s="2"/>
    </x:row>
    <x:row r="55" ht="27" customHeight="1">
      <x:c r="A55" s="2"/>
      <x:c r="B55" s="3"/>
      <x:c r="C55" s="3"/>
      <x:c r="D55" s="2"/>
      <x:c r="E55" s="2"/>
      <x:c r="F55" s="2"/>
    </x:row>
    <x:row r="56" ht="27" customHeight="1">
      <x:c r="A56" s="2"/>
      <x:c r="B56" s="3"/>
      <x:c r="C56" s="3"/>
      <x:c r="D56" s="2"/>
      <x:c r="E56" s="2"/>
      <x:c r="F56" s="2"/>
    </x:row>
    <x:row r="57" ht="27" customHeight="1">
      <x:c r="A57" s="2"/>
      <x:c r="B57" s="3"/>
      <x:c r="C57" s="3"/>
      <x:c r="D57" s="2"/>
      <x:c r="E57" s="2"/>
      <x:c r="F57" s="2"/>
    </x:row>
    <x:row r="58" ht="27" customHeight="1">
      <x:c r="A58" s="2"/>
      <x:c r="B58" s="3"/>
      <x:c r="C58" s="3"/>
      <x:c r="D58" s="2"/>
      <x:c r="E58" s="2"/>
      <x:c r="F58" s="2"/>
    </x:row>
    <x:row r="59" ht="27" customHeight="1">
      <x:c r="A59" s="2"/>
      <x:c r="B59" s="3"/>
      <x:c r="C59" s="3"/>
      <x:c r="D59" s="2"/>
      <x:c r="E59" s="2"/>
      <x:c r="F59" s="2"/>
    </x:row>
    <x:row r="60" ht="27" customHeight="1">
      <x:c r="A60" s="2"/>
      <x:c r="B60" s="3"/>
      <x:c r="C60" s="3"/>
      <x:c r="D60" s="2"/>
      <x:c r="E60" s="2"/>
      <x:c r="F60" s="2"/>
    </x:row>
    <x:row r="61" ht="27" customHeight="1">
      <x:c r="A61" s="2"/>
      <x:c r="B61" s="3"/>
      <x:c r="C61" s="3"/>
      <x:c r="D61" s="2"/>
      <x:c r="E61" s="2"/>
      <x:c r="F61" s="2"/>
    </x:row>
    <x:row r="62" ht="27" customHeight="1">
      <x:c r="A62" s="2"/>
      <x:c r="B62" s="3"/>
      <x:c r="C62" s="3"/>
      <x:c r="D62" s="2"/>
      <x:c r="E62" s="2"/>
      <x:c r="F62" s="2"/>
    </x:row>
    <x:row r="63" ht="27" customHeight="1">
      <x:c r="A63" s="2"/>
      <x:c r="B63" s="3"/>
      <x:c r="C63" s="3"/>
      <x:c r="D63" s="2"/>
      <x:c r="E63" s="2"/>
      <x:c r="F63" s="2"/>
    </x:row>
    <x:row r="64" ht="27" customHeight="1">
      <x:c r="A64" s="2"/>
      <x:c r="B64" s="3"/>
      <x:c r="C64" s="3"/>
      <x:c r="D64" s="2"/>
      <x:c r="E64" s="2"/>
      <x:c r="F64" s="2"/>
    </x:row>
    <x:row r="65" ht="27" customHeight="1">
      <x:c r="A65" s="2"/>
      <x:c r="B65" s="3"/>
      <x:c r="C65" s="3"/>
      <x:c r="D65" s="2"/>
      <x:c r="E65" s="2"/>
      <x:c r="F6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 ht="27" customHeight="1">
      <x:c r="A1" s="5" t="str">
        <x:v>Детский сад — Год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7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7" customHeight="1">
      <x:c r="A4" s="9" t="str">
        <x:v>Показатель</x:v>
      </x:c>
      <x:c r="B4" s="10" t="str">
        <x:v>Месяц 1</x:v>
      </x:c>
      <x:c r="C4" s="10" t="str">
        <x:v>Месяц 2</x:v>
      </x:c>
      <x:c r="D4" s="9" t="str">
        <x:v>Месяц 3</x:v>
      </x:c>
      <x:c r="E4" s="9" t="str">
        <x:v>Месяц 4</x:v>
      </x:c>
      <x:c r="F4" s="9" t="str">
        <x:v>Месяц 5</x:v>
      </x:c>
      <x:c r="G4" s="9" t="str">
        <x:v>Месяц 6</x:v>
      </x:c>
      <x:c r="H4" s="9" t="str">
        <x:v>Месяц 7</x:v>
      </x:c>
      <x:c r="I4" s="9" t="str">
        <x:v>Месяц 8</x:v>
      </x:c>
      <x:c r="J4" s="9" t="str">
        <x:v>Месяц 9</x:v>
      </x:c>
      <x:c r="K4" s="9" t="str">
        <x:v>Месяц 10</x:v>
      </x:c>
      <x:c r="L4" s="9" t="str">
        <x:v>Месяц 11</x:v>
      </x:c>
      <x:c r="M4" s="9" t="str">
        <x:v>Месяц 12</x:v>
      </x:c>
    </x:row>
    <x:row r="5" ht="27" customHeight="1">
      <x:c r="A5" s="2" t="str">
        <x:v>Оплаченные места</x:v>
      </x:c>
      <x:c r="B5" s="15" t="n">
        <x:f>'P&amp;L'!B5</x:f>
        <x:v>48</x:v>
      </x:c>
      <x:c r="C5" s="15" t="n">
        <x:f>'P&amp;L'!C5</x:f>
        <x:v>72</x:v>
      </x:c>
      <x:c r="D5" s="15" t="n">
        <x:f>'P&amp;L'!D5</x:f>
        <x:v>96</x:v>
      </x:c>
      <x:c r="E5" s="15" t="n">
        <x:f>'P&amp;L'!E5</x:f>
        <x:v>108</x:v>
      </x:c>
      <x:c r="F5" s="15" t="n">
        <x:f>'P&amp;L'!F5</x:f>
        <x:v>114</x:v>
      </x:c>
      <x:c r="G5" s="15" t="n">
        <x:f>'P&amp;L'!G5</x:f>
        <x:v>120</x:v>
      </x:c>
      <x:c r="H5" s="15" t="n">
        <x:f>'P&amp;L'!H5</x:f>
        <x:v>120</x:v>
      </x:c>
      <x:c r="I5" s="15" t="n">
        <x:f>'P&amp;L'!I5</x:f>
        <x:v>120</x:v>
      </x:c>
      <x:c r="J5" s="15" t="n">
        <x:f>'P&amp;L'!J5</x:f>
        <x:v>120</x:v>
      </x:c>
      <x:c r="K5" s="15" t="n">
        <x:f>'P&amp;L'!K5</x:f>
        <x:v>120</x:v>
      </x:c>
      <x:c r="L5" s="15" t="n">
        <x:f>'P&amp;L'!L5</x:f>
        <x:v>120</x:v>
      </x:c>
      <x:c r="M5" s="15" t="n">
        <x:f>'P&amp;L'!M5</x:f>
        <x:v>120</x:v>
      </x:c>
    </x:row>
    <x:row r="6" ht="27" customHeight="1">
      <x:c r="A6" s="2" t="str">
        <x:v>Тариф, ₸</x:v>
      </x:c>
      <x:c r="B6" s="15" t="n">
        <x:f>'P&amp;L'!B6</x:f>
        <x:v>150000</x:v>
      </x:c>
      <x:c r="C6" s="15" t="n">
        <x:f>'P&amp;L'!C6</x:f>
        <x:v>150000</x:v>
      </x:c>
      <x:c r="D6" s="15" t="n">
        <x:f>'P&amp;L'!D6</x:f>
        <x:v>150000</x:v>
      </x:c>
      <x:c r="E6" s="15" t="n">
        <x:f>'P&amp;L'!E6</x:f>
        <x:v>150000</x:v>
      </x:c>
      <x:c r="F6" s="15" t="n">
        <x:f>'P&amp;L'!F6</x:f>
        <x:v>150000</x:v>
      </x:c>
      <x:c r="G6" s="15" t="n">
        <x:f>'P&amp;L'!G6</x:f>
        <x:v>150000</x:v>
      </x:c>
      <x:c r="H6" s="15" t="n">
        <x:f>'P&amp;L'!H6</x:f>
        <x:v>150000</x:v>
      </x:c>
      <x:c r="I6" s="15" t="n">
        <x:f>'P&amp;L'!I6</x:f>
        <x:v>150000</x:v>
      </x:c>
      <x:c r="J6" s="15" t="n">
        <x:f>'P&amp;L'!J6</x:f>
        <x:v>150000</x:v>
      </x:c>
      <x:c r="K6" s="15" t="n">
        <x:f>'P&amp;L'!K6</x:f>
        <x:v>150000</x:v>
      </x:c>
      <x:c r="L6" s="15" t="n">
        <x:f>'P&amp;L'!L6</x:f>
        <x:v>150000</x:v>
      </x:c>
      <x:c r="M6" s="15" t="n">
        <x:f>'P&amp;L'!M6</x:f>
        <x:v>150000</x:v>
      </x:c>
    </x:row>
    <x:row r="7" ht="27" customHeight="1">
      <x:c r="A7" s="2" t="str">
        <x:v>Выручка, ₸</x:v>
      </x:c>
      <x:c r="B7" s="15" t="n">
        <x:f>'P&amp;L'!B9</x:f>
        <x:v>7200000</x:v>
      </x:c>
      <x:c r="C7" s="15" t="n">
        <x:f>'P&amp;L'!C9</x:f>
        <x:v>10800000</x:v>
      </x:c>
      <x:c r="D7" s="15" t="n">
        <x:f>'P&amp;L'!D9</x:f>
        <x:v>14400000</x:v>
      </x:c>
      <x:c r="E7" s="15" t="n">
        <x:f>'P&amp;L'!E9</x:f>
        <x:v>16200000</x:v>
      </x:c>
      <x:c r="F7" s="15" t="n">
        <x:f>'P&amp;L'!F9</x:f>
        <x:v>17100000</x:v>
      </x:c>
      <x:c r="G7" s="15" t="n">
        <x:f>'P&amp;L'!G9</x:f>
        <x:v>18000000</x:v>
      </x:c>
      <x:c r="H7" s="15" t="n">
        <x:f>'P&amp;L'!H9</x:f>
        <x:v>18000000</x:v>
      </x:c>
      <x:c r="I7" s="15" t="n">
        <x:f>'P&amp;L'!I9</x:f>
        <x:v>18000000</x:v>
      </x:c>
      <x:c r="J7" s="15" t="n">
        <x:f>'P&amp;L'!J9</x:f>
        <x:v>18000000</x:v>
      </x:c>
      <x:c r="K7" s="15" t="n">
        <x:f>'P&amp;L'!K9</x:f>
        <x:v>18000000</x:v>
      </x:c>
      <x:c r="L7" s="15" t="n">
        <x:f>'P&amp;L'!L9</x:f>
        <x:v>18000000</x:v>
      </x:c>
      <x:c r="M7" s="15" t="n">
        <x:f>'P&amp;L'!M9</x:f>
        <x:v>18000000</x:v>
      </x:c>
    </x:row>
    <x:row r="8" ht="27" customHeight="1">
      <x:c r="A8" s="2" t="str">
        <x:v>Переменные расходы на место, ₸</x:v>
      </x:c>
      <x:c r="B8" s="15" t="n">
        <x:f>'Модель'!B8</x:f>
        <x:v>23000</x:v>
      </x:c>
      <x:c r="C8" s="15" t="n">
        <x:f>'Модель'!B8</x:f>
        <x:v>23000</x:v>
      </x:c>
      <x:c r="D8" s="15" t="n">
        <x:f>'Модель'!B8</x:f>
        <x:v>23000</x:v>
      </x:c>
      <x:c r="E8" s="15" t="n">
        <x:f>'Модель'!B8</x:f>
        <x:v>23000</x:v>
      </x:c>
      <x:c r="F8" s="15" t="n">
        <x:f>'Модель'!B8</x:f>
        <x:v>23000</x:v>
      </x:c>
      <x:c r="G8" s="15" t="n">
        <x:f>'Модель'!B8</x:f>
        <x:v>23000</x:v>
      </x:c>
      <x:c r="H8" s="15" t="n">
        <x:f>'Модель'!B8</x:f>
        <x:v>23000</x:v>
      </x:c>
      <x:c r="I8" s="15" t="n">
        <x:f>'Модель'!B8</x:f>
        <x:v>23000</x:v>
      </x:c>
      <x:c r="J8" s="15" t="n">
        <x:f>'Модель'!B8</x:f>
        <x:v>23000</x:v>
      </x:c>
      <x:c r="K8" s="15" t="n">
        <x:f>'Модель'!B8</x:f>
        <x:v>23000</x:v>
      </x:c>
      <x:c r="L8" s="15" t="n">
        <x:f>'Модель'!B8</x:f>
        <x:v>23000</x:v>
      </x:c>
      <x:c r="M8" s="15" t="n">
        <x:f>'Модель'!B8</x:f>
        <x:v>23000</x:v>
      </x:c>
    </x:row>
    <x:row r="9" ht="27" customHeight="1">
      <x:c r="A9" s="2" t="str">
        <x:v>Переменные расходы, ₸</x:v>
      </x:c>
      <x:c r="B9" s="15" t="n">
        <x:f>'P&amp;L'!B13</x:f>
        <x:v>1104000</x:v>
      </x:c>
      <x:c r="C9" s="15" t="n">
        <x:f>'P&amp;L'!C13</x:f>
        <x:v>1656000</x:v>
      </x:c>
      <x:c r="D9" s="15" t="n">
        <x:f>'P&amp;L'!D13</x:f>
        <x:v>2208000</x:v>
      </x:c>
      <x:c r="E9" s="15" t="n">
        <x:f>'P&amp;L'!E13</x:f>
        <x:v>2484000</x:v>
      </x:c>
      <x:c r="F9" s="15" t="n">
        <x:f>'P&amp;L'!F13</x:f>
        <x:v>2622000</x:v>
      </x:c>
      <x:c r="G9" s="15" t="n">
        <x:f>'P&amp;L'!G13</x:f>
        <x:v>2760000</x:v>
      </x:c>
      <x:c r="H9" s="15" t="n">
        <x:f>'P&amp;L'!H13</x:f>
        <x:v>2760000</x:v>
      </x:c>
      <x:c r="I9" s="15" t="n">
        <x:f>'P&amp;L'!I13</x:f>
        <x:v>2760000</x:v>
      </x:c>
      <x:c r="J9" s="15" t="n">
        <x:f>'P&amp;L'!J13</x:f>
        <x:v>2760000</x:v>
      </x:c>
      <x:c r="K9" s="15" t="n">
        <x:f>'P&amp;L'!K13</x:f>
        <x:v>2760000</x:v>
      </x:c>
      <x:c r="L9" s="15" t="n">
        <x:f>'P&amp;L'!L13</x:f>
        <x:v>2760000</x:v>
      </x:c>
      <x:c r="M9" s="15" t="n">
        <x:f>'P&amp;L'!M13</x:f>
        <x:v>2760000</x:v>
      </x:c>
    </x:row>
    <x:row r="10" ht="27" customHeight="1">
      <x:c r="A10" s="2" t="str">
        <x:v>Постоянные расходы, ₸</x:v>
      </x:c>
      <x:c r="B10" s="15" t="n">
        <x:f>'P&amp;L'!B38</x:f>
        <x:v>13600000</x:v>
      </x:c>
      <x:c r="C10" s="15" t="n">
        <x:f>'P&amp;L'!C38</x:f>
        <x:v>13600000</x:v>
      </x:c>
      <x:c r="D10" s="15" t="n">
        <x:f>'P&amp;L'!D38</x:f>
        <x:v>13600000</x:v>
      </x:c>
      <x:c r="E10" s="15" t="n">
        <x:f>'P&amp;L'!E38</x:f>
        <x:v>13600000</x:v>
      </x:c>
      <x:c r="F10" s="15" t="n">
        <x:f>'P&amp;L'!F38</x:f>
        <x:v>13600000</x:v>
      </x:c>
      <x:c r="G10" s="15" t="n">
        <x:f>'P&amp;L'!G38</x:f>
        <x:v>13600000</x:v>
      </x:c>
      <x:c r="H10" s="15" t="n">
        <x:f>'P&amp;L'!H38</x:f>
        <x:v>13600000</x:v>
      </x:c>
      <x:c r="I10" s="15" t="n">
        <x:f>'P&amp;L'!I38</x:f>
        <x:v>13600000</x:v>
      </x:c>
      <x:c r="J10" s="15" t="n">
        <x:f>'P&amp;L'!J38</x:f>
        <x:v>13600000</x:v>
      </x:c>
      <x:c r="K10" s="15" t="n">
        <x:f>'P&amp;L'!K38</x:f>
        <x:v>13600000</x:v>
      </x:c>
      <x:c r="L10" s="15" t="n">
        <x:f>'P&amp;L'!L38</x:f>
        <x:v>13600000</x:v>
      </x:c>
      <x:c r="M10" s="15" t="n">
        <x:f>'P&amp;L'!M38</x:f>
        <x:v>13600000</x:v>
      </x:c>
    </x:row>
    <x:row r="11" ht="27" customHeight="1">
      <x:c r="A11" s="18" t="str">
        <x:v>Операционный результат, ₸</x:v>
      </x:c>
      <x:c r="B11" s="49" t="n">
        <x:f>'P&amp;L'!B40</x:f>
        <x:v>-7504000</x:v>
      </x:c>
      <x:c r="C11" s="49" t="n">
        <x:f>'P&amp;L'!C40</x:f>
        <x:v>-4456000</x:v>
      </x:c>
      <x:c r="D11" s="49" t="n">
        <x:f>'P&amp;L'!D40</x:f>
        <x:v>-1408000</x:v>
      </x:c>
      <x:c r="E11" s="49" t="n">
        <x:f>'P&amp;L'!E40</x:f>
        <x:v>116000</x:v>
      </x:c>
      <x:c r="F11" s="49" t="n">
        <x:f>'P&amp;L'!F40</x:f>
        <x:v>878000</x:v>
      </x:c>
      <x:c r="G11" s="49" t="n">
        <x:f>'P&amp;L'!G40</x:f>
        <x:v>1640000</x:v>
      </x:c>
      <x:c r="H11" s="49" t="n">
        <x:f>'P&amp;L'!H40</x:f>
        <x:v>1640000</x:v>
      </x:c>
      <x:c r="I11" s="49" t="n">
        <x:f>'P&amp;L'!I40</x:f>
        <x:v>1640000</x:v>
      </x:c>
      <x:c r="J11" s="49" t="n">
        <x:f>'P&amp;L'!J40</x:f>
        <x:v>1640000</x:v>
      </x:c>
      <x:c r="K11" s="49" t="n">
        <x:f>'P&amp;L'!K40</x:f>
        <x:v>1640000</x:v>
      </x:c>
      <x:c r="L11" s="49" t="n">
        <x:f>'P&amp;L'!L40</x:f>
        <x:v>1640000</x:v>
      </x:c>
      <x:c r="M11" s="49" t="n">
        <x:f>'P&amp;L'!M40</x:f>
        <x:v>1640000</x:v>
      </x:c>
    </x:row>
    <x:row r="12" ht="27" customHeight="1">
      <x:c r="A12" s="2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27" customHeight="1">
      <x:c r="A13" s="2" t="str">
        <x:v>Деньги на начало месяца, ₸</x:v>
      </x:c>
      <x:c r="B13" s="15" t="n">
        <x:f>'Cash Flow'!B5</x:f>
        <x:v>15000000</x:v>
      </x:c>
      <x:c r="C13" s="15" t="n">
        <x:f>'Cash Flow'!C5</x:f>
        <x:v>7496000</x:v>
      </x:c>
      <x:c r="D13" s="15" t="n">
        <x:f>'Cash Flow'!D5</x:f>
        <x:v>3040000</x:v>
      </x:c>
      <x:c r="E13" s="15" t="n">
        <x:f>'Cash Flow'!E5</x:f>
        <x:v>1632000</x:v>
      </x:c>
      <x:c r="F13" s="15" t="n">
        <x:f>'Cash Flow'!F5</x:f>
        <x:v>1748000</x:v>
      </x:c>
      <x:c r="G13" s="15" t="n">
        <x:f>'Cash Flow'!G5</x:f>
        <x:v>2626000</x:v>
      </x:c>
      <x:c r="H13" s="15" t="n">
        <x:f>'Cash Flow'!H5</x:f>
        <x:v>4266000</x:v>
      </x:c>
      <x:c r="I13" s="15" t="n">
        <x:f>'Cash Flow'!I5</x:f>
        <x:v>5906000</x:v>
      </x:c>
      <x:c r="J13" s="15" t="n">
        <x:f>'Cash Flow'!J5</x:f>
        <x:v>7546000</x:v>
      </x:c>
      <x:c r="K13" s="15" t="n">
        <x:f>'Cash Flow'!K5</x:f>
        <x:v>9186000</x:v>
      </x:c>
      <x:c r="L13" s="15" t="n">
        <x:f>'Cash Flow'!L5</x:f>
        <x:v>10826000</x:v>
      </x:c>
      <x:c r="M13" s="15" t="n">
        <x:f>'Cash Flow'!M5</x:f>
        <x:v>12466000</x:v>
      </x:c>
    </x:row>
    <x:row r="14" ht="27" customHeight="1">
      <x:c r="A14" s="2" t="str">
        <x:v>Общее изменение денег, ₸</x:v>
      </x:c>
      <x:c r="B14" s="15" t="n">
        <x:f>'Cash Flow'!B31</x:f>
        <x:v>-7504000</x:v>
      </x:c>
      <x:c r="C14" s="15" t="n">
        <x:f>'Cash Flow'!C31</x:f>
        <x:v>-4456000</x:v>
      </x:c>
      <x:c r="D14" s="15" t="n">
        <x:f>'Cash Flow'!D31</x:f>
        <x:v>-1408000</x:v>
      </x:c>
      <x:c r="E14" s="15" t="n">
        <x:f>'Cash Flow'!E31</x:f>
        <x:v>116000</x:v>
      </x:c>
      <x:c r="F14" s="15" t="n">
        <x:f>'Cash Flow'!F31</x:f>
        <x:v>878000</x:v>
      </x:c>
      <x:c r="G14" s="15" t="n">
        <x:f>'Cash Flow'!G31</x:f>
        <x:v>1640000</x:v>
      </x:c>
      <x:c r="H14" s="15" t="n">
        <x:f>'Cash Flow'!H31</x:f>
        <x:v>1640000</x:v>
      </x:c>
      <x:c r="I14" s="15" t="n">
        <x:f>'Cash Flow'!I31</x:f>
        <x:v>1640000</x:v>
      </x:c>
      <x:c r="J14" s="15" t="n">
        <x:f>'Cash Flow'!J31</x:f>
        <x:v>1640000</x:v>
      </x:c>
      <x:c r="K14" s="15" t="n">
        <x:f>'Cash Flow'!K31</x:f>
        <x:v>1640000</x:v>
      </x:c>
      <x:c r="L14" s="15" t="n">
        <x:f>'Cash Flow'!L31</x:f>
        <x:v>1640000</x:v>
      </x:c>
      <x:c r="M14" s="15" t="n">
        <x:f>'Cash Flow'!M31</x:f>
        <x:v>1640000</x:v>
      </x:c>
    </x:row>
    <x:row r="15" ht="27" customHeight="1">
      <x:c r="A15" s="18" t="str">
        <x:v>Деньги на конец месяца, ₸</x:v>
      </x:c>
      <x:c r="B15" s="49" t="n">
        <x:f>'Cash Flow'!B32</x:f>
        <x:v>7496000</x:v>
      </x:c>
      <x:c r="C15" s="49" t="n">
        <x:f>'Cash Flow'!C32</x:f>
        <x:v>3040000</x:v>
      </x:c>
      <x:c r="D15" s="49" t="n">
        <x:f>'Cash Flow'!D32</x:f>
        <x:v>1632000</x:v>
      </x:c>
      <x:c r="E15" s="49" t="n">
        <x:f>'Cash Flow'!E32</x:f>
        <x:v>1748000</x:v>
      </x:c>
      <x:c r="F15" s="49" t="n">
        <x:f>'Cash Flow'!F32</x:f>
        <x:v>2626000</x:v>
      </x:c>
      <x:c r="G15" s="49" t="n">
        <x:f>'Cash Flow'!G32</x:f>
        <x:v>4266000</x:v>
      </x:c>
      <x:c r="H15" s="49" t="n">
        <x:f>'Cash Flow'!H32</x:f>
        <x:v>5906000</x:v>
      </x:c>
      <x:c r="I15" s="49" t="n">
        <x:f>'Cash Flow'!I32</x:f>
        <x:v>7546000</x:v>
      </x:c>
      <x:c r="J15" s="49" t="n">
        <x:f>'Cash Flow'!J32</x:f>
        <x:v>9186000</x:v>
      </x:c>
      <x:c r="K15" s="49" t="n">
        <x:f>'Cash Flow'!K32</x:f>
        <x:v>10826000</x:v>
      </x:c>
      <x:c r="L15" s="49" t="n">
        <x:f>'Cash Flow'!L32</x:f>
        <x:v>12466000</x:v>
      </x:c>
      <x:c r="M15" s="49" t="n">
        <x:f>'Cash Flow'!M32</x:f>
        <x:v>14106000</x:v>
      </x:c>
    </x:row>
    <x:row r="16" ht="27" customHeight="1">
      <x:c r="A16" s="2" t="str">
        <x:v>Накопленный результат, ₸</x:v>
      </x:c>
      <x:c r="B16" s="14" t="n">
        <x:f>B11</x:f>
        <x:v>-7504000</x:v>
      </x:c>
      <x:c r="C16" s="14" t="n">
        <x:f>B16+C11</x:f>
        <x:v>-11960000</x:v>
      </x:c>
      <x:c r="D16" s="14" t="n">
        <x:f>C16+D11</x:f>
        <x:v>-13368000</x:v>
      </x:c>
      <x:c r="E16" s="14" t="n">
        <x:f>D16+E11</x:f>
        <x:v>-13252000</x:v>
      </x:c>
      <x:c r="F16" s="14" t="n">
        <x:f>E16+F11</x:f>
        <x:v>-12374000</x:v>
      </x:c>
      <x:c r="G16" s="14" t="n">
        <x:f>F16+G11</x:f>
        <x:v>-10734000</x:v>
      </x:c>
      <x:c r="H16" s="14" t="n">
        <x:f>G16+H11</x:f>
        <x:v>-9094000</x:v>
      </x:c>
      <x:c r="I16" s="14" t="n">
        <x:f>H16+I11</x:f>
        <x:v>-7454000</x:v>
      </x:c>
      <x:c r="J16" s="14" t="n">
        <x:f>I16+J11</x:f>
        <x:v>-5814000</x:v>
      </x:c>
      <x:c r="K16" s="14" t="n">
        <x:f>J16+K11</x:f>
        <x:v>-4174000</x:v>
      </x:c>
      <x:c r="L16" s="14" t="n">
        <x:f>K16+L11</x:f>
        <x:v>-2534000</x:v>
      </x:c>
      <x:c r="M16" s="14" t="n">
        <x:f>L16+M11</x:f>
        <x:v>-894000</x:v>
      </x:c>
    </x:row>
    <x:row r="17" ht="27" customHeight="1">
      <x:c r="A17" s="2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7" customHeight="1">
      <x:c r="A18" s="2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7" customHeight="1">
      <x:c r="A19" s="2" t="str">
        <x:v>Результат за 12 месяцев, ₸</x:v>
      </x:c>
      <x:c r="B19" s="14" t="n">
        <x:f>SUM(B11:M11)</x:f>
        <x:v>-894000</x:v>
      </x:c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7" customHeight="1">
      <x:c r="A20" s="2" t="str">
        <x:v>Минимальный остаток денег, ₸</x:v>
      </x:c>
      <x:c r="B20" s="14" t="n">
        <x:f>MIN(B13,B15:M15)</x:f>
        <x:v>1632000</x:v>
      </x:c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7" customHeight="1">
      <x:c r="A21" s="2" t="str">
        <x:v>Дополнительное финансирование, ₸</x:v>
      </x:c>
      <x:c r="B21" s="14" t="n">
        <x:f>MAX(0,-B20)</x:f>
        <x:v>0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7" customHeight="1">
      <x:c r="A22" s="2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7" customHeight="1">
      <x:c r="A23" s="2" t="str">
        <x:v>P&amp;L и Cash Flow содержат расшифровку. Итог здесь до амортизации, процентов и налога.</x:v>
      </x:c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7" customHeight="1">
      <x:c r="A24" s="2" t="str">
        <x:v>Денежный поток учитывает оплаты, авансы, вложения, кредиты и изъятия.</x:v>
      </x:c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7" customHeight="1">
      <x:c r="A25" s="2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>
      <x:c r="B26" s="6"/>
      <x:c r="C26" s="6"/>
    </x:row>
    <x:row r="27">
      <x:c r="B27" s="6"/>
      <x:c r="C27" s="6"/>
    </x:row>
    <x:row r="28">
      <x:c r="B28" s="6"/>
      <x:c r="C28" s="6"/>
    </x:row>
    <x:row r="29">
      <x:c r="B29" s="6"/>
      <x:c r="C29" s="6"/>
    </x:row>
    <x:row r="30">
      <x:c r="B30" s="6"/>
      <x:c r="C30" s="6"/>
    </x:row>
    <x:row r="31">
      <x:c r="B31" s="6"/>
      <x:c r="C31" s="6"/>
    </x:row>
    <x:row r="32">
      <x:c r="B32" s="6"/>
      <x:c r="C32" s="6"/>
    </x:row>
    <x:row r="33">
      <x:c r="B33" s="6"/>
      <x:c r="C33" s="6"/>
    </x:row>
    <x:row r="34">
      <x:c r="B34" s="6"/>
      <x:c r="C34" s="6"/>
    </x:row>
    <x:row r="35">
      <x:c r="B35" s="6"/>
      <x:c r="C35" s="6"/>
    </x:row>
    <x:row r="36">
      <x:c r="B36" s="6"/>
      <x:c r="C36" s="6"/>
    </x:row>
    <x:row r="37">
      <x:c r="B37" s="6"/>
      <x:c r="C37" s="6"/>
    </x:row>
    <x:row r="38">
      <x:c r="B38" s="6"/>
      <x:c r="C38" s="6"/>
    </x:row>
    <x:row r="39">
      <x:c r="B39" s="6"/>
      <x:c r="C39" s="6"/>
    </x:row>
    <x:row r="40">
      <x:c r="B40" s="6"/>
      <x:c r="C40" s="6"/>
    </x:row>
    <x:row r="41">
      <x:c r="B41" s="6"/>
      <x:c r="C41" s="6"/>
    </x:row>
    <x:row r="42">
      <x:c r="B42" s="6"/>
      <x:c r="C42" s="6"/>
    </x:row>
    <x:row r="43">
      <x:c r="B43" s="6"/>
      <x:c r="C43" s="6"/>
    </x:row>
    <x:row r="44">
      <x:c r="B44" s="6"/>
      <x:c r="C44" s="6"/>
    </x:row>
    <x:row r="45">
      <x:c r="B45" s="6"/>
      <x:c r="C45" s="6"/>
    </x:row>
    <x:row r="46">
      <x:c r="B46" s="6"/>
      <x:c r="C46" s="6"/>
    </x:row>
    <x:row r="47">
      <x:c r="B47" s="6"/>
      <x:c r="C47" s="6"/>
    </x:row>
    <x:row r="48">
      <x:c r="B48" s="6"/>
      <x:c r="C48" s="6"/>
    </x:row>
    <x:row r="49">
      <x:c r="B49" s="6"/>
      <x:c r="C49" s="6"/>
    </x:row>
    <x:row r="50">
      <x:c r="B50" s="6"/>
      <x:c r="C50" s="6"/>
    </x:row>
    <x:row r="51">
      <x:c r="B51" s="6"/>
      <x:c r="C51" s="6"/>
    </x:row>
    <x:row r="52">
      <x:c r="B52" s="6"/>
      <x:c r="C52" s="6"/>
    </x:row>
    <x:row r="53">
      <x:c r="B53" s="6"/>
      <x:c r="C53" s="6"/>
    </x:row>
    <x:row r="54">
      <x:c r="B54" s="6"/>
      <x:c r="C54" s="6"/>
    </x:row>
    <x:row r="55">
      <x:c r="B55" s="6"/>
      <x:c r="C55" s="6"/>
    </x:row>
    <x:row r="56">
      <x:c r="B56" s="6"/>
      <x:c r="C56" s="6"/>
    </x:row>
    <x:row r="57">
      <x:c r="B57" s="6"/>
      <x:c r="C57" s="6"/>
    </x:row>
    <x:row r="58">
      <x:c r="B58" s="6"/>
      <x:c r="C58" s="6"/>
    </x:row>
    <x:row r="59">
      <x:c r="B59" s="6"/>
      <x:c r="C59" s="6"/>
    </x:row>
    <x:row r="60">
      <x:c r="B60" s="6"/>
      <x:c r="C60" s="6"/>
    </x:row>
    <x:row r="61">
      <x:c r="B61" s="6"/>
      <x:c r="C61" s="6"/>
    </x:row>
    <x:row r="62">
      <x:c r="B62" s="6"/>
      <x:c r="C62" s="6"/>
    </x:row>
    <x:row r="63">
      <x:c r="B63" s="6"/>
      <x:c r="C63" s="6"/>
    </x:row>
    <x:row r="64">
      <x:c r="B64" s="6"/>
      <x:c r="C64" s="6"/>
    </x:row>
    <x:row r="65">
      <x:c r="B65" s="6"/>
      <x:c r="C65" s="6"/>
    </x:row>
  </x:sheetData>
  <x:conditionalFormatting sqref="B15:M15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3" hidden="0" customWidth="1"/>
    <x:col min="2" max="2" width="20" hidden="0" customWidth="1"/>
    <x:col min="3" max="3" width="20" hidden="0" customWidth="1"/>
    <x:col min="4" max="4" width="54" hidden="0" customWidth="1"/>
    <x:col min="5" max="5" width="16" hidden="0" customWidth="1"/>
    <x:col min="6" max="6" width="16" hidden="0" customWidth="1"/>
  </x:cols>
  <x:sheetData>
    <x:row r="1" ht="27" customHeight="1">
      <x:c r="A1" s="5" t="str">
        <x:v>Детский сад — Смета</x:v>
      </x:c>
      <x:c r="B1" s="2"/>
      <x:c r="C1" s="2"/>
      <x:c r="D1" s="2"/>
      <x:c r="E1" s="2"/>
      <x:c r="F1" s="2"/>
    </x:row>
    <x:row r="2" ht="27" customHeight="1">
      <x:c r="A2" s="2"/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9" t="str">
        <x:v>Статья, ₸</x:v>
      </x:c>
      <x:c r="B4" s="10" t="str">
        <x:v>Вариант 1</x:v>
      </x:c>
      <x:c r="C4" s="10" t="str">
        <x:v>Вариант 2</x:v>
      </x:c>
      <x:c r="D4" s="9" t="str">
        <x:v>Пояснение</x:v>
      </x:c>
      <x:c r="E4" s="2"/>
      <x:c r="F4" s="2"/>
    </x:row>
    <x:row r="5" ht="36" customHeight="1">
      <x:c r="A5" s="2" t="str">
        <x:v>Ремонт и инженерия</x:v>
      </x:c>
      <x:c r="B5" s="14" t="n">
        <x:f>SUM(B22:B30)</x:f>
        <x:v>60000000</x:v>
      </x:c>
      <x:c r="C5" s="14" t="n">
        <x:f>SUM(C22:C30)</x:f>
        <x:v>100000000</x:v>
      </x:c>
      <x:c r="D5" s="13" t="str">
        <x:v>Расшифровка ниже</x:v>
      </x:c>
      <x:c r="E5" s="2"/>
      <x:c r="F5" s="2"/>
    </x:row>
    <x:row r="6" ht="36" customHeight="1">
      <x:c r="A6" s="2" t="str">
        <x:v>Мебель, текстиль и игры</x:v>
      </x:c>
      <x:c r="B6" s="14" t="n">
        <x:f>SUM(B34:B40)</x:f>
        <x:v>12000000</x:v>
      </x:c>
      <x:c r="C6" s="14" t="n">
        <x:f>SUM(C34:C40)</x:f>
        <x:v>15000000</x:v>
      </x:c>
      <x:c r="D6" s="13" t="str">
        <x:v>Расшифровка ниже</x:v>
      </x:c>
      <x:c r="E6" s="2"/>
      <x:c r="F6" s="2"/>
    </x:row>
    <x:row r="7" ht="36" customHeight="1">
      <x:c r="A7" s="2" t="str">
        <x:v>Пищеблок</x:v>
      </x:c>
      <x:c r="B7" s="12" t="n">
        <x:v>5000000</x:v>
      </x:c>
      <x:c r="C7" s="12" t="n">
        <x:v>7000000</x:v>
      </x:c>
      <x:c r="D7" s="13" t="str">
        <x:v>Тепловое, холодильное, моечное оборудование и инвентарь</x:v>
      </x:c>
      <x:c r="E7" s="2"/>
      <x:c r="F7" s="2"/>
    </x:row>
    <x:row r="8" ht="36" customHeight="1">
      <x:c r="A8" s="2" t="str">
        <x:v>Пожарная система, камеры, доступ</x:v>
      </x:c>
      <x:c r="B8" s="12" t="n">
        <x:v>2000000</x:v>
      </x:c>
      <x:c r="C8" s="12" t="n">
        <x:v>3000000</x:v>
      </x:c>
      <x:c r="D8" s="13" t="str">
        <x:v>Бюджетное допущение, не проект безопасности</x:v>
      </x:c>
      <x:c r="E8" s="2"/>
      <x:c r="F8" s="2"/>
    </x:row>
    <x:row r="9" ht="36" customHeight="1">
      <x:c r="A9" s="2" t="str">
        <x:v>Прогулочная зона</x:v>
      </x:c>
      <x:c r="B9" s="12" t="n">
        <x:v>2000000</x:v>
      </x:c>
      <x:c r="C9" s="12" t="n">
        <x:v>4000000</x:v>
      </x:c>
      <x:c r="D9" s="13" t="str">
        <x:v>Предполагается пригодная территория</x:v>
      </x:c>
      <x:c r="E9" s="2"/>
      <x:c r="F9" s="2"/>
    </x:row>
    <x:row r="10" ht="36" customHeight="1">
      <x:c r="A10" s="2" t="str">
        <x:v>Обследование и проект</x:v>
      </x:c>
      <x:c r="B10" s="12" t="n">
        <x:v>1000000</x:v>
      </x:c>
      <x:c r="C10" s="12" t="n">
        <x:v>2000000</x:v>
      </x:c>
      <x:c r="D10" s="13" t="str">
        <x:v>Адаптация существующего здания</x:v>
      </x:c>
      <x:c r="E10" s="2"/>
      <x:c r="F10" s="2"/>
    </x:row>
    <x:row r="11" ht="36" customHeight="1">
      <x:c r="A11" s="2" t="str">
        <x:v>Аренда до открытия</x:v>
      </x:c>
      <x:c r="B11" s="15" t="n">
        <x:f>'Допущения'!B11*'Допущения'!B15</x:f>
        <x:v>6000000</x:v>
      </x:c>
      <x:c r="C11" s="15" t="n">
        <x:f>'Допущения'!B11*'Допущения'!B15</x:f>
        <x:v>6000000</x:v>
      </x:c>
      <x:c r="D11" s="13" t="str">
        <x:v>Не покрывает аренду месяцев после открытия</x:v>
      </x:c>
      <x:c r="E11" s="2"/>
      <x:c r="F11" s="2"/>
    </x:row>
    <x:row r="12" ht="36" customHeight="1">
      <x:c r="A12" s="2" t="str">
        <x:v>Возвратный депозит</x:v>
      </x:c>
      <x:c r="B12" s="15" t="n">
        <x:f>'Допущения'!B11*'Допущения'!B16</x:f>
        <x:v>3000000</x:v>
      </x:c>
      <x:c r="C12" s="15" t="n">
        <x:f>'Допущения'!B11*'Допущения'!B16</x:f>
        <x:v>3000000</x:v>
      </x:c>
      <x:c r="D12" s="13" t="str">
        <x:v>Денежная потребность, не операционный расход</x:v>
      </x:c>
      <x:c r="E12" s="2"/>
      <x:c r="F12" s="2"/>
    </x:row>
    <x:row r="13" ht="36" customHeight="1">
      <x:c r="A13" s="2" t="str">
        <x:v>Найм, подготовка и запуск</x:v>
      </x:c>
      <x:c r="B13" s="12" t="n">
        <x:v>4000000</x:v>
      </x:c>
      <x:c r="C13" s="12" t="n">
        <x:v>5000000</x:v>
      </x:c>
      <x:c r="D13" s="13" t="str">
        <x:v>Поэтапный найм до открытия, реклама и расходники</x:v>
      </x:c>
      <x:c r="E13" s="2"/>
      <x:c r="F13" s="2"/>
    </x:row>
    <x:row r="14" ht="36" customHeight="1">
      <x:c r="A14" s="2" t="str">
        <x:v>Резерв после открытия</x:v>
      </x:c>
      <x:c r="B14" s="15" t="n">
        <x:f>'Допущения'!B14</x:f>
        <x:v>15000000</x:v>
      </x:c>
      <x:c r="C14" s="15" t="n">
        <x:f>'Допущения'!B14</x:f>
        <x:v>15000000</x:v>
      </x:c>
      <x:c r="D14" s="13" t="str">
        <x:v>Начальный остаток денег, не повторный расход</x:v>
      </x:c>
      <x:c r="E14" s="2"/>
      <x:c r="F14" s="2"/>
    </x:row>
    <x:row r="15" ht="27" customHeight="1">
      <x:c r="A15" s="18" t="str">
        <x:v>Всего денег на запуск</x:v>
      </x:c>
      <x:c r="B15" s="19" t="n">
        <x:f>SUM(B5:B14)</x:f>
        <x:v>110000000</x:v>
      </x:c>
      <x:c r="C15" s="19" t="n">
        <x:f>SUM(C5:C14)</x:f>
        <x:v>160000000</x:v>
      </x:c>
      <x:c r="D15" s="2"/>
      <x:c r="E15" s="2"/>
      <x:c r="F15" s="2"/>
    </x:row>
    <x:row r="16" ht="27" customHeight="1">
      <x:c r="A16" s="2"/>
      <x:c r="B16" s="3"/>
      <x:c r="C16" s="3"/>
      <x:c r="D16" s="2"/>
      <x:c r="E16" s="2"/>
      <x:c r="F16" s="2"/>
    </x:row>
    <x:row r="17" ht="27" customHeight="1">
      <x:c r="A17" s="2" t="str">
        <x:v>Выбранный бюджет</x:v>
      </x:c>
      <x:c r="B17" s="15" t="n">
        <x:f>CHOOSE('Допущения'!B17,B15,C15)</x:f>
        <x:v>110000000</x:v>
      </x:c>
      <x:c r="C17" s="3"/>
      <x:c r="D17" s="2"/>
      <x:c r="E17" s="2"/>
      <x:c r="F17" s="2"/>
    </x:row>
    <x:row r="18" ht="27" customHeight="1">
      <x:c r="A18" s="2" t="str">
        <x:v>Платежи до открытия, без резерва</x:v>
      </x:c>
      <x:c r="B18" s="15" t="n">
        <x:f>B17-'Допущения'!B14</x:f>
        <x:v>95000000</x:v>
      </x:c>
      <x:c r="C18" s="3"/>
      <x:c r="D18" s="2"/>
      <x:c r="E18" s="2"/>
      <x:c r="F18" s="2"/>
    </x:row>
    <x:row r="19" ht="27" customHeight="1">
      <x:c r="A19" s="2" t="str">
        <x:v>Вариант</x:v>
      </x:c>
      <x:c r="B19" s="15" t="n">
        <x:f>'Допущения'!B17</x:f>
        <x:v>1</x:v>
      </x:c>
      <x:c r="C19" s="3"/>
      <x:c r="D19" s="2"/>
      <x:c r="E19" s="2"/>
      <x:c r="F19" s="2"/>
    </x:row>
    <x:row r="20" ht="27" customHeight="1">
      <x:c r="A20" s="2"/>
      <x:c r="B20" s="3"/>
      <x:c r="C20" s="3"/>
      <x:c r="D20" s="2"/>
      <x:c r="E20" s="2"/>
      <x:c r="F20" s="2"/>
    </x:row>
    <x:row r="21" ht="27" customHeight="1">
      <x:c r="A21" s="9" t="str">
        <x:v>Ремонт: работы и материалы</x:v>
      </x:c>
      <x:c r="B21" s="10" t="str">
        <x:v>Вариант 1</x:v>
      </x:c>
      <x:c r="C21" s="10" t="str">
        <x:v>Вариант 2</x:v>
      </x:c>
      <x:c r="D21" s="9"/>
      <x:c r="E21" s="2"/>
      <x:c r="F21" s="2"/>
    </x:row>
    <x:row r="22" ht="27" customHeight="1">
      <x:c r="A22" s="2" t="str">
        <x:v>Демонтаж и подготовка</x:v>
      </x:c>
      <x:c r="B22" s="12" t="n">
        <x:v>3000000</x:v>
      </x:c>
      <x:c r="C22" s="12" t="n">
        <x:v>5000000</x:v>
      </x:c>
      <x:c r="D22" s="2"/>
      <x:c r="E22" s="2"/>
      <x:c r="F22" s="2"/>
    </x:row>
    <x:row r="23" ht="27" customHeight="1">
      <x:c r="A23" s="2" t="str">
        <x:v>Вода, канализация, сантехника</x:v>
      </x:c>
      <x:c r="B23" s="12" t="n">
        <x:v>8000000</x:v>
      </x:c>
      <x:c r="C23" s="12" t="n">
        <x:v>13000000</x:v>
      </x:c>
      <x:c r="D23" s="2"/>
      <x:c r="E23" s="2"/>
      <x:c r="F23" s="2"/>
    </x:row>
    <x:row r="24" ht="27" customHeight="1">
      <x:c r="A24" s="2" t="str">
        <x:v>Электрика и освещение</x:v>
      </x:c>
      <x:c r="B24" s="12" t="n">
        <x:v>8000000</x:v>
      </x:c>
      <x:c r="C24" s="12" t="n">
        <x:v>14000000</x:v>
      </x:c>
      <x:c r="D24" s="2"/>
      <x:c r="E24" s="2"/>
      <x:c r="F24" s="2"/>
    </x:row>
    <x:row r="25" ht="27" customHeight="1">
      <x:c r="A25" s="2" t="str">
        <x:v>Вентиляция и отопление</x:v>
      </x:c>
      <x:c r="B25" s="12" t="n">
        <x:v>9000000</x:v>
      </x:c>
      <x:c r="C25" s="12" t="n">
        <x:v>16000000</x:v>
      </x:c>
      <x:c r="D25" s="2"/>
      <x:c r="E25" s="2"/>
      <x:c r="F25" s="2"/>
    </x:row>
    <x:row r="26" ht="27" customHeight="1">
      <x:c r="A26" s="2" t="str">
        <x:v>Перегородки и зонирование</x:v>
      </x:c>
      <x:c r="B26" s="12" t="n">
        <x:v>8000000</x:v>
      </x:c>
      <x:c r="C26" s="12" t="n">
        <x:v>12000000</x:v>
      </x:c>
      <x:c r="D26" s="2"/>
      <x:c r="E26" s="2"/>
      <x:c r="F26" s="2"/>
    </x:row>
    <x:row r="27" ht="27" customHeight="1">
      <x:c r="A27" s="2" t="str">
        <x:v>Полы и покрытия</x:v>
      </x:c>
      <x:c r="B27" s="12" t="n">
        <x:v>8000000</x:v>
      </x:c>
      <x:c r="C27" s="12" t="n">
        <x:v>13000000</x:v>
      </x:c>
      <x:c r="D27" s="2"/>
      <x:c r="E27" s="2"/>
      <x:c r="F27" s="2"/>
    </x:row>
    <x:row r="28" ht="27" customHeight="1">
      <x:c r="A28" s="2" t="str">
        <x:v>Стены и потолки</x:v>
      </x:c>
      <x:c r="B28" s="12" t="n">
        <x:v>7000000</x:v>
      </x:c>
      <x:c r="C28" s="12" t="n">
        <x:v>11000000</x:v>
      </x:c>
      <x:c r="D28" s="2"/>
      <x:c r="E28" s="2"/>
      <x:c r="F28" s="2"/>
    </x:row>
    <x:row r="29" ht="27" customHeight="1">
      <x:c r="A29" s="2" t="str">
        <x:v>Двери и монтаж</x:v>
      </x:c>
      <x:c r="B29" s="12" t="n">
        <x:v>4000000</x:v>
      </x:c>
      <x:c r="C29" s="12" t="n">
        <x:v>6000000</x:v>
      </x:c>
      <x:c r="D29" s="2"/>
      <x:c r="E29" s="2"/>
      <x:c r="F29" s="2"/>
    </x:row>
    <x:row r="30" ht="27" customHeight="1">
      <x:c r="A30" s="2" t="str">
        <x:v>Запас на уточнение объёмов</x:v>
      </x:c>
      <x:c r="B30" s="12" t="n">
        <x:v>5000000</x:v>
      </x:c>
      <x:c r="C30" s="12" t="n">
        <x:v>10000000</x:v>
      </x:c>
      <x:c r="D30" s="2"/>
      <x:c r="E30" s="2"/>
      <x:c r="F30" s="2"/>
    </x:row>
    <x:row r="31" ht="27" customHeight="1">
      <x:c r="A31" s="2"/>
      <x:c r="B31" s="3"/>
      <x:c r="C31" s="3"/>
      <x:c r="D31" s="2"/>
      <x:c r="E31" s="2"/>
      <x:c r="F31" s="2"/>
    </x:row>
    <x:row r="32" ht="27" customHeight="1">
      <x:c r="A32" s="2"/>
      <x:c r="B32" s="3"/>
      <x:c r="C32" s="3"/>
      <x:c r="D32" s="2"/>
      <x:c r="E32" s="2"/>
      <x:c r="F32" s="2"/>
    </x:row>
    <x:row r="33" ht="27" customHeight="1">
      <x:c r="A33" s="9" t="str">
        <x:v>Мебель и оснащение</x:v>
      </x:c>
      <x:c r="B33" s="10" t="str">
        <x:v>Вариант 1</x:v>
      </x:c>
      <x:c r="C33" s="10" t="str">
        <x:v>Вариант 2</x:v>
      </x:c>
      <x:c r="D33" s="9" t="str">
        <x:v>Количество</x:v>
      </x:c>
      <x:c r="E33" s="9" t="str">
        <x:v>Цена 1</x:v>
      </x:c>
      <x:c r="F33" s="9" t="str">
        <x:v>Цена 2</x:v>
      </x:c>
    </x:row>
    <x:row r="34" ht="27" customHeight="1">
      <x:c r="A34" s="2" t="str">
        <x:v>Кровати и матрасы</x:v>
      </x:c>
      <x:c r="B34" s="14" t="n">
        <x:f>D34*E34</x:f>
        <x:v>4200000</x:v>
      </x:c>
      <x:c r="C34" s="14" t="n">
        <x:f>D34*F34</x:f>
        <x:v>5400000</x:v>
      </x:c>
      <x:c r="D34" s="21" t="n">
        <x:v>120</x:v>
      </x:c>
      <x:c r="E34" s="12" t="n">
        <x:v>35000</x:v>
      </x:c>
      <x:c r="F34" s="12" t="n">
        <x:v>45000</x:v>
      </x:c>
    </x:row>
    <x:row r="35" ht="27" customHeight="1">
      <x:c r="A35" s="2" t="str">
        <x:v>Стулья</x:v>
      </x:c>
      <x:c r="B35" s="14" t="n">
        <x:f>D35*E35</x:f>
        <x:v>1440000</x:v>
      </x:c>
      <x:c r="C35" s="14" t="n">
        <x:f>D35*F35</x:f>
        <x:v>1800000</x:v>
      </x:c>
      <x:c r="D35" s="21" t="n">
        <x:v>120</x:v>
      </x:c>
      <x:c r="E35" s="12" t="n">
        <x:v>12000</x:v>
      </x:c>
      <x:c r="F35" s="12" t="n">
        <x:v>15000</x:v>
      </x:c>
    </x:row>
    <x:row r="36" ht="27" customHeight="1">
      <x:c r="A36" s="2" t="str">
        <x:v>Столы</x:v>
      </x:c>
      <x:c r="B36" s="14" t="n">
        <x:f>D36*E36</x:f>
        <x:v>900000</x:v>
      </x:c>
      <x:c r="C36" s="14" t="n">
        <x:f>D36*F36</x:f>
        <x:v>1200000</x:v>
      </x:c>
      <x:c r="D36" s="21" t="n">
        <x:v>30</x:v>
      </x:c>
      <x:c r="E36" s="12" t="n">
        <x:v>30000</x:v>
      </x:c>
      <x:c r="F36" s="12" t="n">
        <x:v>40000</x:v>
      </x:c>
    </x:row>
    <x:row r="37" ht="27" customHeight="1">
      <x:c r="A37" s="2" t="str">
        <x:v>Шкафчики на 5 мест</x:v>
      </x:c>
      <x:c r="B37" s="14" t="n">
        <x:f>D37*E37</x:f>
        <x:v>1920000</x:v>
      </x:c>
      <x:c r="C37" s="14" t="n">
        <x:f>D37*F37</x:f>
        <x:v>2400000</x:v>
      </x:c>
      <x:c r="D37" s="21" t="n">
        <x:v>24</x:v>
      </x:c>
      <x:c r="E37" s="12" t="n">
        <x:v>80000</x:v>
      </x:c>
      <x:c r="F37" s="12" t="n">
        <x:v>100000</x:v>
      </x:c>
    </x:row>
    <x:row r="38" ht="27" customHeight="1">
      <x:c r="A38" s="2" t="str">
        <x:v>Стеллажи и хранение</x:v>
      </x:c>
      <x:c r="B38" s="14" t="n">
        <x:f>D38*E38</x:f>
        <x:v>1200000</x:v>
      </x:c>
      <x:c r="C38" s="14" t="n">
        <x:f>D38*F38</x:f>
        <x:v>1500000</x:v>
      </x:c>
      <x:c r="D38" s="21" t="n">
        <x:v>1</x:v>
      </x:c>
      <x:c r="E38" s="12" t="n">
        <x:v>1200000</x:v>
      </x:c>
      <x:c r="F38" s="12" t="n">
        <x:v>1500000</x:v>
      </x:c>
    </x:row>
    <x:row r="39" ht="27" customHeight="1">
      <x:c r="A39" s="2" t="str">
        <x:v>Постельное бельё и текстиль</x:v>
      </x:c>
      <x:c r="B39" s="14" t="n">
        <x:f>D39*E39</x:f>
        <x:v>1200000</x:v>
      </x:c>
      <x:c r="C39" s="14" t="n">
        <x:f>D39*F39</x:f>
        <x:v>1200000</x:v>
      </x:c>
      <x:c r="D39" s="21" t="n">
        <x:v>1</x:v>
      </x:c>
      <x:c r="E39" s="12" t="n">
        <x:v>1200000</x:v>
      </x:c>
      <x:c r="F39" s="12" t="n">
        <x:v>1200000</x:v>
      </x:c>
    </x:row>
    <x:row r="40" ht="27" customHeight="1">
      <x:c r="A40" s="2" t="str">
        <x:v>Игры и учебные материалы</x:v>
      </x:c>
      <x:c r="B40" s="14" t="n">
        <x:f>D40*E40</x:f>
        <x:v>1140000</x:v>
      </x:c>
      <x:c r="C40" s="14" t="n">
        <x:f>D40*F40</x:f>
        <x:v>1500000</x:v>
      </x:c>
      <x:c r="D40" s="21" t="n">
        <x:v>1</x:v>
      </x:c>
      <x:c r="E40" s="12" t="n">
        <x:v>1140000</x:v>
      </x:c>
      <x:c r="F40" s="12" t="n">
        <x:v>1500000</x:v>
      </x:c>
    </x:row>
    <x:row r="41" ht="27" customHeight="1">
      <x:c r="A41" s="2"/>
      <x:c r="B41" s="3"/>
      <x:c r="C41" s="3"/>
      <x:c r="D41" s="2"/>
      <x:c r="E41" s="2"/>
      <x:c r="F41" s="2"/>
    </x:row>
    <x:row r="42" ht="27" customHeight="1">
      <x:c r="A42" s="2"/>
      <x:c r="B42" s="3"/>
      <x:c r="C42" s="3"/>
      <x:c r="D42" s="2"/>
      <x:c r="E42" s="2"/>
      <x:c r="F42" s="2"/>
    </x:row>
    <x:row r="43" ht="27" customHeight="1">
      <x:c r="A43" s="2"/>
      <x:c r="B43" s="3"/>
      <x:c r="C43" s="3"/>
      <x:c r="D43" s="2"/>
      <x:c r="E43" s="2"/>
      <x:c r="F43" s="2"/>
    </x:row>
    <x:row r="44" ht="27" customHeight="1">
      <x:c r="A44" s="2"/>
      <x:c r="B44" s="3"/>
      <x:c r="C44" s="3"/>
      <x:c r="D44" s="2"/>
      <x:c r="E44" s="2"/>
      <x:c r="F44" s="2"/>
    </x:row>
    <x:row r="45" ht="27" customHeight="1">
      <x:c r="A45" s="2"/>
      <x:c r="B45" s="3"/>
      <x:c r="C45" s="3"/>
      <x:c r="D45" s="2"/>
      <x:c r="E45" s="2"/>
      <x:c r="F45" s="2"/>
    </x:row>
    <x:row r="46" ht="27" customHeight="1">
      <x:c r="A46" s="2"/>
      <x:c r="B46" s="3"/>
      <x:c r="C46" s="3"/>
      <x:c r="D46" s="2"/>
      <x:c r="E46" s="2"/>
      <x:c r="F46" s="2"/>
    </x:row>
    <x:row r="47" ht="27" customHeight="1">
      <x:c r="A47" s="2"/>
      <x:c r="B47" s="3"/>
      <x:c r="C47" s="3"/>
      <x:c r="D47" s="2"/>
      <x:c r="E47" s="2"/>
      <x:c r="F47" s="2"/>
    </x:row>
    <x:row r="48" ht="27" customHeight="1">
      <x:c r="A48" s="2"/>
      <x:c r="B48" s="3"/>
      <x:c r="C48" s="3"/>
      <x:c r="D48" s="2"/>
      <x:c r="E48" s="2"/>
      <x:c r="F48" s="2"/>
    </x:row>
    <x:row r="49" ht="27" customHeight="1">
      <x:c r="A49" s="2"/>
      <x:c r="B49" s="3"/>
      <x:c r="C49" s="3"/>
      <x:c r="D49" s="2"/>
      <x:c r="E49" s="2"/>
      <x:c r="F49" s="2"/>
    </x:row>
    <x:row r="50" ht="27" customHeight="1">
      <x:c r="A50" s="2"/>
      <x:c r="B50" s="3"/>
      <x:c r="C50" s="3"/>
      <x:c r="D50" s="2"/>
      <x:c r="E50" s="2"/>
      <x:c r="F50" s="2"/>
    </x:row>
    <x:row r="51" ht="27" customHeight="1">
      <x:c r="A51" s="2"/>
      <x:c r="B51" s="3"/>
      <x:c r="C51" s="3"/>
      <x:c r="D51" s="2"/>
      <x:c r="E51" s="2"/>
      <x:c r="F51" s="2"/>
    </x:row>
    <x:row r="52" ht="27" customHeight="1">
      <x:c r="A52" s="2"/>
      <x:c r="B52" s="3"/>
      <x:c r="C52" s="3"/>
      <x:c r="D52" s="2"/>
      <x:c r="E52" s="2"/>
      <x:c r="F52" s="2"/>
    </x:row>
    <x:row r="53" ht="27" customHeight="1">
      <x:c r="A53" s="2"/>
      <x:c r="B53" s="3"/>
      <x:c r="C53" s="3"/>
      <x:c r="D53" s="2"/>
      <x:c r="E53" s="2"/>
      <x:c r="F53" s="2"/>
    </x:row>
    <x:row r="54" ht="27" customHeight="1">
      <x:c r="A54" s="2"/>
      <x:c r="B54" s="3"/>
      <x:c r="C54" s="3"/>
      <x:c r="D54" s="2"/>
      <x:c r="E54" s="2"/>
      <x:c r="F54" s="2"/>
    </x:row>
    <x:row r="55" ht="27" customHeight="1">
      <x:c r="A55" s="2"/>
      <x:c r="B55" s="3"/>
      <x:c r="C55" s="3"/>
      <x:c r="D55" s="2"/>
      <x:c r="E55" s="2"/>
      <x:c r="F55" s="2"/>
    </x:row>
    <x:row r="56" ht="27" customHeight="1">
      <x:c r="A56" s="2"/>
      <x:c r="B56" s="3"/>
      <x:c r="C56" s="3"/>
      <x:c r="D56" s="2"/>
      <x:c r="E56" s="2"/>
      <x:c r="F56" s="2"/>
    </x:row>
    <x:row r="57" ht="27" customHeight="1">
      <x:c r="A57" s="2"/>
      <x:c r="B57" s="3"/>
      <x:c r="C57" s="3"/>
      <x:c r="D57" s="2"/>
      <x:c r="E57" s="2"/>
      <x:c r="F57" s="2"/>
    </x:row>
    <x:row r="58" ht="27" customHeight="1">
      <x:c r="A58" s="2"/>
      <x:c r="B58" s="3"/>
      <x:c r="C58" s="3"/>
      <x:c r="D58" s="2"/>
      <x:c r="E58" s="2"/>
      <x:c r="F58" s="2"/>
    </x:row>
    <x:row r="59" ht="27" customHeight="1">
      <x:c r="A59" s="2"/>
      <x:c r="B59" s="3"/>
      <x:c r="C59" s="3"/>
      <x:c r="D59" s="2"/>
      <x:c r="E59" s="2"/>
      <x:c r="F59" s="2"/>
    </x:row>
    <x:row r="60" ht="27" customHeight="1">
      <x:c r="A60" s="2"/>
      <x:c r="B60" s="3"/>
      <x:c r="C60" s="3"/>
      <x:c r="D60" s="2"/>
      <x:c r="E60" s="2"/>
      <x:c r="F60" s="2"/>
    </x:row>
    <x:row r="61" ht="27" customHeight="1">
      <x:c r="A61" s="2"/>
      <x:c r="B61" s="3"/>
      <x:c r="C61" s="3"/>
      <x:c r="D61" s="2"/>
      <x:c r="E61" s="2"/>
      <x:c r="F61" s="2"/>
    </x:row>
    <x:row r="62" ht="27" customHeight="1">
      <x:c r="A62" s="2"/>
      <x:c r="B62" s="3"/>
      <x:c r="C62" s="3"/>
      <x:c r="D62" s="2"/>
      <x:c r="E62" s="2"/>
      <x:c r="F62" s="2"/>
    </x:row>
    <x:row r="63" ht="27" customHeight="1">
      <x:c r="A63" s="2"/>
      <x:c r="B63" s="3"/>
      <x:c r="C63" s="3"/>
      <x:c r="D63" s="2"/>
      <x:c r="E63" s="2"/>
      <x:c r="F63" s="2"/>
    </x:row>
    <x:row r="64" ht="27" customHeight="1">
      <x:c r="A64" s="2"/>
      <x:c r="B64" s="3"/>
      <x:c r="C64" s="3"/>
      <x:c r="D64" s="2"/>
      <x:c r="E64" s="2"/>
      <x:c r="F64" s="2"/>
    </x:row>
    <x:row r="65" ht="27" customHeight="1">
      <x:c r="A65" s="2"/>
      <x:c r="B65" s="3"/>
      <x:c r="C65" s="3"/>
      <x:c r="D65" s="2"/>
      <x:c r="E65" s="2"/>
      <x:c r="F65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" t="str">
        <x:v>Детский сад — P&amp;L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33" t="str">
        <x:v>Показатель, ₸</x:v>
      </x:c>
      <x:c r="B4" s="33" t="str">
        <x:v>Месяц 1</x:v>
      </x:c>
      <x:c r="C4" s="33" t="str">
        <x:v>Месяц 2</x:v>
      </x:c>
      <x:c r="D4" s="33" t="str">
        <x:v>Месяц 3</x:v>
      </x:c>
      <x:c r="E4" s="33" t="str">
        <x:v>Месяц 4</x:v>
      </x:c>
      <x:c r="F4" s="33" t="str">
        <x:v>Месяц 5</x:v>
      </x:c>
      <x:c r="G4" s="33" t="str">
        <x:v>Месяц 6</x:v>
      </x:c>
      <x:c r="H4" s="33" t="str">
        <x:v>Месяц 7</x:v>
      </x:c>
      <x:c r="I4" s="33" t="str">
        <x:v>Месяц 8</x:v>
      </x:c>
      <x:c r="J4" s="33" t="str">
        <x:v>Месяц 9</x:v>
      </x:c>
      <x:c r="K4" s="33" t="str">
        <x:v>Месяц 10</x:v>
      </x:c>
      <x:c r="L4" s="33" t="str">
        <x:v>Месяц 11</x:v>
      </x:c>
      <x:c r="M4" s="33" t="str">
        <x:v>Месяц 12</x:v>
      </x:c>
      <x:c r="N4" s="33" t="str">
        <x:v>За год</x:v>
      </x:c>
    </x:row>
    <x:row r="5" ht="26" customHeight="1">
      <x:c r="A5" s="2" t="str">
        <x:v>Оплаченных мест</x:v>
      </x:c>
      <x:c r="B5" s="15" t="n">
        <x:f>IF(AND('План по месяцам'!B5&gt;=0,'План по месяцам'!B5&lt;='Модель'!B5),'План по месяцам'!B5,NA())</x:f>
        <x:v>48</x:v>
      </x:c>
      <x:c r="C5" s="15" t="n">
        <x:f>IF(AND('План по месяцам'!C5&gt;=0,'План по месяцам'!C5&lt;='Модель'!B5),'План по месяцам'!C5,NA())</x:f>
        <x:v>72</x:v>
      </x:c>
      <x:c r="D5" s="15" t="n">
        <x:f>IF(AND('План по месяцам'!D5&gt;=0,'План по месяцам'!D5&lt;='Модель'!B5),'План по месяцам'!D5,NA())</x:f>
        <x:v>96</x:v>
      </x:c>
      <x:c r="E5" s="15" t="n">
        <x:f>IF(AND('План по месяцам'!E5&gt;=0,'План по месяцам'!E5&lt;='Модель'!B5),'План по месяцам'!E5,NA())</x:f>
        <x:v>108</x:v>
      </x:c>
      <x:c r="F5" s="15" t="n">
        <x:f>IF(AND('План по месяцам'!F5&gt;=0,'План по месяцам'!F5&lt;='Модель'!B5),'План по месяцам'!F5,NA())</x:f>
        <x:v>114</x:v>
      </x:c>
      <x:c r="G5" s="15" t="n">
        <x:f>IF(AND('План по месяцам'!G5&gt;=0,'План по месяцам'!G5&lt;='Модель'!B5),'План по месяцам'!G5,NA())</x:f>
        <x:v>120</x:v>
      </x:c>
      <x:c r="H5" s="15" t="n">
        <x:f>IF(AND('План по месяцам'!H5&gt;=0,'План по месяцам'!H5&lt;='Модель'!B5),'План по месяцам'!H5,NA())</x:f>
        <x:v>120</x:v>
      </x:c>
      <x:c r="I5" s="15" t="n">
        <x:f>IF(AND('План по месяцам'!I5&gt;=0,'План по месяцам'!I5&lt;='Модель'!B5),'План по месяцам'!I5,NA())</x:f>
        <x:v>120</x:v>
      </x:c>
      <x:c r="J5" s="15" t="n">
        <x:f>IF(AND('План по месяцам'!J5&gt;=0,'План по месяцам'!J5&lt;='Модель'!B5),'План по месяцам'!J5,NA())</x:f>
        <x:v>120</x:v>
      </x:c>
      <x:c r="K5" s="15" t="n">
        <x:f>IF(AND('План по месяцам'!K5&gt;=0,'План по месяцам'!K5&lt;='Модель'!B5),'План по месяцам'!K5,NA())</x:f>
        <x:v>120</x:v>
      </x:c>
      <x:c r="L5" s="15" t="n">
        <x:f>IF(AND('План по месяцам'!L5&gt;=0,'План по месяцам'!L5&lt;='Модель'!B5),'План по месяцам'!L5,NA())</x:f>
        <x:v>120</x:v>
      </x:c>
      <x:c r="M5" s="15" t="n">
        <x:f>IF(AND('План по месяцам'!M5&gt;=0,'План по месяцам'!M5&lt;='Модель'!B5),'План по месяцам'!M5,NA())</x:f>
        <x:v>120</x:v>
      </x:c>
      <x:c r="N5" s="3"/>
    </x:row>
    <x:row r="6" ht="26" customHeight="1">
      <x:c r="A6" s="2" t="str">
        <x:v>Тариф после скидки</x:v>
      </x:c>
      <x:c r="B6" s="15" t="n">
        <x:f>'План по месяцам'!B6*(1-'План по месяцам'!B7)</x:f>
        <x:v>150000</x:v>
      </x:c>
      <x:c r="C6" s="15" t="n">
        <x:f>'План по месяцам'!C6*(1-'План по месяцам'!C7)</x:f>
        <x:v>150000</x:v>
      </x:c>
      <x:c r="D6" s="15" t="n">
        <x:f>'План по месяцам'!D6*(1-'План по месяцам'!D7)</x:f>
        <x:v>150000</x:v>
      </x:c>
      <x:c r="E6" s="15" t="n">
        <x:f>'План по месяцам'!E6*(1-'План по месяцам'!E7)</x:f>
        <x:v>150000</x:v>
      </x:c>
      <x:c r="F6" s="15" t="n">
        <x:f>'План по месяцам'!F6*(1-'План по месяцам'!F7)</x:f>
        <x:v>150000</x:v>
      </x:c>
      <x:c r="G6" s="15" t="n">
        <x:f>'План по месяцам'!G6*(1-'План по месяцам'!G7)</x:f>
        <x:v>150000</x:v>
      </x:c>
      <x:c r="H6" s="15" t="n">
        <x:f>'План по месяцам'!H6*(1-'План по месяцам'!H7)</x:f>
        <x:v>150000</x:v>
      </x:c>
      <x:c r="I6" s="15" t="n">
        <x:f>'План по месяцам'!I6*(1-'План по месяцам'!I7)</x:f>
        <x:v>150000</x:v>
      </x:c>
      <x:c r="J6" s="15" t="n">
        <x:f>'План по месяцам'!J6*(1-'План по месяцам'!J7)</x:f>
        <x:v>150000</x:v>
      </x:c>
      <x:c r="K6" s="15" t="n">
        <x:f>'План по месяцам'!K6*(1-'План по месяцам'!K7)</x:f>
        <x:v>150000</x:v>
      </x:c>
      <x:c r="L6" s="15" t="n">
        <x:f>'План по месяцам'!L6*(1-'План по месяцам'!L7)</x:f>
        <x:v>150000</x:v>
      </x:c>
      <x:c r="M6" s="15" t="n">
        <x:f>'План по месяцам'!M6*(1-'План по месяцам'!M7)</x:f>
        <x:v>150000</x:v>
      </x:c>
      <x:c r="N6" s="3"/>
    </x:row>
    <x:row r="7" ht="26" customHeight="1">
      <x:c r="A7" s="2" t="str">
        <x:v>Выручка за места</x:v>
      </x:c>
      <x:c r="B7" s="14" t="n">
        <x:f>B5*B6</x:f>
        <x:v>7200000</x:v>
      </x:c>
      <x:c r="C7" s="14" t="n">
        <x:f>C5*C6</x:f>
        <x:v>10800000</x:v>
      </x:c>
      <x:c r="D7" s="14" t="n">
        <x:f>D5*D6</x:f>
        <x:v>14400000</x:v>
      </x:c>
      <x:c r="E7" s="14" t="n">
        <x:f>E5*E6</x:f>
        <x:v>16200000</x:v>
      </x:c>
      <x:c r="F7" s="14" t="n">
        <x:f>F5*F6</x:f>
        <x:v>17100000</x:v>
      </x:c>
      <x:c r="G7" s="14" t="n">
        <x:f>G5*G6</x:f>
        <x:v>18000000</x:v>
      </x:c>
      <x:c r="H7" s="14" t="n">
        <x:f>H5*H6</x:f>
        <x:v>18000000</x:v>
      </x:c>
      <x:c r="I7" s="14" t="n">
        <x:f>I5*I6</x:f>
        <x:v>18000000</x:v>
      </x:c>
      <x:c r="J7" s="14" t="n">
        <x:f>J5*J6</x:f>
        <x:v>18000000</x:v>
      </x:c>
      <x:c r="K7" s="14" t="n">
        <x:f>K5*K6</x:f>
        <x:v>18000000</x:v>
      </x:c>
      <x:c r="L7" s="14" t="n">
        <x:f>L5*L6</x:f>
        <x:v>18000000</x:v>
      </x:c>
      <x:c r="M7" s="14" t="n">
        <x:f>M5*M6</x:f>
        <x:v>18000000</x:v>
      </x:c>
      <x:c r="N7" s="14" t="n">
        <x:f>SUM(B7:M7)</x:f>
        <x:v>191700000</x:v>
      </x:c>
    </x:row>
    <x:row r="8" ht="26" customHeight="1">
      <x:c r="A8" s="2" t="str">
        <x:v>Дополнительная выручка</x:v>
      </x:c>
      <x:c r="B8" s="15" t="n">
        <x:f>'План по месяцам'!B8</x:f>
        <x:v>0</x:v>
      </x:c>
      <x:c r="C8" s="15" t="n">
        <x:f>'План по месяцам'!C8</x:f>
        <x:v>0</x:v>
      </x:c>
      <x:c r="D8" s="15" t="n">
        <x:f>'План по месяцам'!D8</x:f>
        <x:v>0</x:v>
      </x:c>
      <x:c r="E8" s="15" t="n">
        <x:f>'План по месяцам'!E8</x:f>
        <x:v>0</x:v>
      </x:c>
      <x:c r="F8" s="15" t="n">
        <x:f>'План по месяцам'!F8</x:f>
        <x:v>0</x:v>
      </x:c>
      <x:c r="G8" s="15" t="n">
        <x:f>'План по месяцам'!G8</x:f>
        <x:v>0</x:v>
      </x:c>
      <x:c r="H8" s="15" t="n">
        <x:f>'План по месяцам'!H8</x:f>
        <x:v>0</x:v>
      </x:c>
      <x:c r="I8" s="15" t="n">
        <x:f>'План по месяцам'!I8</x:f>
        <x:v>0</x:v>
      </x:c>
      <x:c r="J8" s="15" t="n">
        <x:f>'План по месяцам'!J8</x:f>
        <x:v>0</x:v>
      </x:c>
      <x:c r="K8" s="15" t="n">
        <x:f>'План по месяцам'!K8</x:f>
        <x:v>0</x:v>
      </x:c>
      <x:c r="L8" s="15" t="n">
        <x:f>'План по месяцам'!L8</x:f>
        <x:v>0</x:v>
      </x:c>
      <x:c r="M8" s="15" t="n">
        <x:f>'План по месяцам'!M8</x:f>
        <x:v>0</x:v>
      </x:c>
      <x:c r="N8" s="14" t="n">
        <x:f>SUM(B8:M8)</x:f>
        <x:v>0</x:v>
      </x:c>
    </x:row>
    <x:row r="9" ht="26" customHeight="1">
      <x:c r="A9" s="39" t="str">
        <x:v>Всего выручка</x:v>
      </x:c>
      <x:c r="B9" s="41" t="n">
        <x:f>SUM(B7:B8)</x:f>
        <x:v>7200000</x:v>
      </x:c>
      <x:c r="C9" s="41" t="n">
        <x:f>SUM(C7:C8)</x:f>
        <x:v>10800000</x:v>
      </x:c>
      <x:c r="D9" s="41" t="n">
        <x:f>SUM(D7:D8)</x:f>
        <x:v>14400000</x:v>
      </x:c>
      <x:c r="E9" s="41" t="n">
        <x:f>SUM(E7:E8)</x:f>
        <x:v>16200000</x:v>
      </x:c>
      <x:c r="F9" s="41" t="n">
        <x:f>SUM(F7:F8)</x:f>
        <x:v>17100000</x:v>
      </x:c>
      <x:c r="G9" s="41" t="n">
        <x:f>SUM(G7:G8)</x:f>
        <x:v>18000000</x:v>
      </x:c>
      <x:c r="H9" s="41" t="n">
        <x:f>SUM(H7:H8)</x:f>
        <x:v>18000000</x:v>
      </x:c>
      <x:c r="I9" s="41" t="n">
        <x:f>SUM(I7:I8)</x:f>
        <x:v>18000000</x:v>
      </x:c>
      <x:c r="J9" s="41" t="n">
        <x:f>SUM(J7:J8)</x:f>
        <x:v>18000000</x:v>
      </x:c>
      <x:c r="K9" s="41" t="n">
        <x:f>SUM(K7:K8)</x:f>
        <x:v>18000000</x:v>
      </x:c>
      <x:c r="L9" s="41" t="n">
        <x:f>SUM(L7:L8)</x:f>
        <x:v>18000000</x:v>
      </x:c>
      <x:c r="M9" s="41" t="n">
        <x:f>SUM(M7:M8)</x:f>
        <x:v>18000000</x:v>
      </x:c>
      <x:c r="N9" s="41" t="n">
        <x:f>SUM(B9:M9)</x:f>
        <x:v>191700000</x:v>
      </x:c>
    </x:row>
    <x:row r="10" ht="26" customHeight="1">
      <x:c r="A10" s="2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</x:row>
    <x:row r="11" ht="26" customHeight="1">
      <x:c r="A11" s="2" t="str">
        <x:v>Питание</x:v>
      </x:c>
      <x:c r="B11" s="15" t="n">
        <x:f>B5*'План по месяцам'!B9</x:f>
        <x:v>960000</x:v>
      </x:c>
      <x:c r="C11" s="15" t="n">
        <x:f>C5*'План по месяцам'!C9</x:f>
        <x:v>1440000</x:v>
      </x:c>
      <x:c r="D11" s="15" t="n">
        <x:f>D5*'План по месяцам'!D9</x:f>
        <x:v>1920000</x:v>
      </x:c>
      <x:c r="E11" s="15" t="n">
        <x:f>E5*'План по месяцам'!E9</x:f>
        <x:v>2160000</x:v>
      </x:c>
      <x:c r="F11" s="15" t="n">
        <x:f>F5*'План по месяцам'!F9</x:f>
        <x:v>2280000</x:v>
      </x:c>
      <x:c r="G11" s="15" t="n">
        <x:f>G5*'План по месяцам'!G9</x:f>
        <x:v>2400000</x:v>
      </x:c>
      <x:c r="H11" s="15" t="n">
        <x:f>H5*'План по месяцам'!H9</x:f>
        <x:v>2400000</x:v>
      </x:c>
      <x:c r="I11" s="15" t="n">
        <x:f>I5*'План по месяцам'!I9</x:f>
        <x:v>2400000</x:v>
      </x:c>
      <x:c r="J11" s="15" t="n">
        <x:f>J5*'План по месяцам'!J9</x:f>
        <x:v>2400000</x:v>
      </x:c>
      <x:c r="K11" s="15" t="n">
        <x:f>K5*'План по месяцам'!K9</x:f>
        <x:v>2400000</x:v>
      </x:c>
      <x:c r="L11" s="15" t="n">
        <x:f>L5*'План по месяцам'!L9</x:f>
        <x:v>2400000</x:v>
      </x:c>
      <x:c r="M11" s="15" t="n">
        <x:f>M5*'План по месяцам'!M9</x:f>
        <x:v>2400000</x:v>
      </x:c>
      <x:c r="N11" s="14" t="n">
        <x:f>SUM(B11:M11)</x:f>
        <x:v>25560000</x:v>
      </x:c>
    </x:row>
    <x:row r="12" ht="26" customHeight="1">
      <x:c r="A12" s="2" t="str">
        <x:v>Расходные материалы</x:v>
      </x:c>
      <x:c r="B12" s="15" t="n">
        <x:f>B5*'План по месяцам'!B10</x:f>
        <x:v>144000</x:v>
      </x:c>
      <x:c r="C12" s="15" t="n">
        <x:f>C5*'План по месяцам'!C10</x:f>
        <x:v>216000</x:v>
      </x:c>
      <x:c r="D12" s="15" t="n">
        <x:f>D5*'План по месяцам'!D10</x:f>
        <x:v>288000</x:v>
      </x:c>
      <x:c r="E12" s="15" t="n">
        <x:f>E5*'План по месяцам'!E10</x:f>
        <x:v>324000</x:v>
      </x:c>
      <x:c r="F12" s="15" t="n">
        <x:f>F5*'План по месяцам'!F10</x:f>
        <x:v>342000</x:v>
      </x:c>
      <x:c r="G12" s="15" t="n">
        <x:f>G5*'План по месяцам'!G10</x:f>
        <x:v>360000</x:v>
      </x:c>
      <x:c r="H12" s="15" t="n">
        <x:f>H5*'План по месяцам'!H10</x:f>
        <x:v>360000</x:v>
      </x:c>
      <x:c r="I12" s="15" t="n">
        <x:f>I5*'План по месяцам'!I10</x:f>
        <x:v>360000</x:v>
      </x:c>
      <x:c r="J12" s="15" t="n">
        <x:f>J5*'План по месяцам'!J10</x:f>
        <x:v>360000</x:v>
      </x:c>
      <x:c r="K12" s="15" t="n">
        <x:f>K5*'План по месяцам'!K10</x:f>
        <x:v>360000</x:v>
      </x:c>
      <x:c r="L12" s="15" t="n">
        <x:f>L5*'План по месяцам'!L10</x:f>
        <x:v>360000</x:v>
      </x:c>
      <x:c r="M12" s="15" t="n">
        <x:f>M5*'План по месяцам'!M10</x:f>
        <x:v>360000</x:v>
      </x:c>
      <x:c r="N12" s="14" t="n">
        <x:f>SUM(B12:M12)</x:f>
        <x:v>3834000</x:v>
      </x:c>
    </x:row>
    <x:row r="13" ht="26" customHeight="1">
      <x:c r="A13" s="2" t="str">
        <x:v>Всего переменные расходы</x:v>
      </x:c>
      <x:c r="B13" s="14" t="n">
        <x:f>SUM(B11:B12)</x:f>
        <x:v>1104000</x:v>
      </x:c>
      <x:c r="C13" s="14" t="n">
        <x:f>SUM(C11:C12)</x:f>
        <x:v>1656000</x:v>
      </x:c>
      <x:c r="D13" s="14" t="n">
        <x:f>SUM(D11:D12)</x:f>
        <x:v>2208000</x:v>
      </x:c>
      <x:c r="E13" s="14" t="n">
        <x:f>SUM(E11:E12)</x:f>
        <x:v>2484000</x:v>
      </x:c>
      <x:c r="F13" s="14" t="n">
        <x:f>SUM(F11:F12)</x:f>
        <x:v>2622000</x:v>
      </x:c>
      <x:c r="G13" s="14" t="n">
        <x:f>SUM(G11:G12)</x:f>
        <x:v>2760000</x:v>
      </x:c>
      <x:c r="H13" s="14" t="n">
        <x:f>SUM(H11:H12)</x:f>
        <x:v>2760000</x:v>
      </x:c>
      <x:c r="I13" s="14" t="n">
        <x:f>SUM(I11:I12)</x:f>
        <x:v>2760000</x:v>
      </x:c>
      <x:c r="J13" s="14" t="n">
        <x:f>SUM(J11:J12)</x:f>
        <x:v>2760000</x:v>
      </x:c>
      <x:c r="K13" s="14" t="n">
        <x:f>SUM(K11:K12)</x:f>
        <x:v>2760000</x:v>
      </x:c>
      <x:c r="L13" s="14" t="n">
        <x:f>SUM(L11:L12)</x:f>
        <x:v>2760000</x:v>
      </x:c>
      <x:c r="M13" s="14" t="n">
        <x:f>SUM(M11:M12)</x:f>
        <x:v>2760000</x:v>
      </x:c>
      <x:c r="N13" s="14" t="n">
        <x:f>SUM(B13:M13)</x:f>
        <x:v>29394000</x:v>
      </x:c>
    </x:row>
    <x:row r="14" ht="26" customHeight="1">
      <x:c r="A14" s="39" t="str">
        <x:v>Вклад после переменных расходов</x:v>
      </x:c>
      <x:c r="B14" s="41" t="n">
        <x:f>B9-B13</x:f>
        <x:v>6096000</x:v>
      </x:c>
      <x:c r="C14" s="41" t="n">
        <x:f>C9-C13</x:f>
        <x:v>9144000</x:v>
      </x:c>
      <x:c r="D14" s="41" t="n">
        <x:f>D9-D13</x:f>
        <x:v>12192000</x:v>
      </x:c>
      <x:c r="E14" s="41" t="n">
        <x:f>E9-E13</x:f>
        <x:v>13716000</x:v>
      </x:c>
      <x:c r="F14" s="41" t="n">
        <x:f>F9-F13</x:f>
        <x:v>14478000</x:v>
      </x:c>
      <x:c r="G14" s="41" t="n">
        <x:f>G9-G13</x:f>
        <x:v>15240000</x:v>
      </x:c>
      <x:c r="H14" s="41" t="n">
        <x:f>H9-H13</x:f>
        <x:v>15240000</x:v>
      </x:c>
      <x:c r="I14" s="41" t="n">
        <x:f>I9-I13</x:f>
        <x:v>15240000</x:v>
      </x:c>
      <x:c r="J14" s="41" t="n">
        <x:f>J9-J13</x:f>
        <x:v>15240000</x:v>
      </x:c>
      <x:c r="K14" s="41" t="n">
        <x:f>K9-K13</x:f>
        <x:v>15240000</x:v>
      </x:c>
      <x:c r="L14" s="41" t="n">
        <x:f>L9-L13</x:f>
        <x:v>15240000</x:v>
      </x:c>
      <x:c r="M14" s="41" t="n">
        <x:f>M9-M13</x:f>
        <x:v>15240000</x:v>
      </x:c>
      <x:c r="N14" s="41" t="n">
        <x:f>SUM(B14:M14)</x:f>
        <x:v>162306000</x:v>
      </x:c>
    </x:row>
    <x:row r="15" ht="26" customHeight="1">
      <x:c r="A15" s="2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</x:row>
    <x:row r="16" ht="26" customHeight="1">
      <x:c r="A16" s="2" t="str">
        <x:v>Воспитатели</x:v>
      </x:c>
      <x:c r="B16" s="15" t="n">
        <x:f>'Команда и расходы'!D5*'План по месяцам'!B11</x:f>
        <x:v>4200000</x:v>
      </x:c>
      <x:c r="C16" s="15" t="n">
        <x:f>'Команда и расходы'!D5*'План по месяцам'!C11</x:f>
        <x:v>4200000</x:v>
      </x:c>
      <x:c r="D16" s="15" t="n">
        <x:f>'Команда и расходы'!D5*'План по месяцам'!D11</x:f>
        <x:v>4200000</x:v>
      </x:c>
      <x:c r="E16" s="15" t="n">
        <x:f>'Команда и расходы'!D5*'План по месяцам'!E11</x:f>
        <x:v>4200000</x:v>
      </x:c>
      <x:c r="F16" s="15" t="n">
        <x:f>'Команда и расходы'!D5*'План по месяцам'!F11</x:f>
        <x:v>4200000</x:v>
      </x:c>
      <x:c r="G16" s="15" t="n">
        <x:f>'Команда и расходы'!D5*'План по месяцам'!G11</x:f>
        <x:v>4200000</x:v>
      </x:c>
      <x:c r="H16" s="15" t="n">
        <x:f>'Команда и расходы'!D5*'План по месяцам'!H11</x:f>
        <x:v>4200000</x:v>
      </x:c>
      <x:c r="I16" s="15" t="n">
        <x:f>'Команда и расходы'!D5*'План по месяцам'!I11</x:f>
        <x:v>4200000</x:v>
      </x:c>
      <x:c r="J16" s="15" t="n">
        <x:f>'Команда и расходы'!D5*'План по месяцам'!J11</x:f>
        <x:v>4200000</x:v>
      </x:c>
      <x:c r="K16" s="15" t="n">
        <x:f>'Команда и расходы'!D5*'План по месяцам'!K11</x:f>
        <x:v>4200000</x:v>
      </x:c>
      <x:c r="L16" s="15" t="n">
        <x:f>'Команда и расходы'!D5*'План по месяцам'!L11</x:f>
        <x:v>4200000</x:v>
      </x:c>
      <x:c r="M16" s="15" t="n">
        <x:f>'Команда и расходы'!D5*'План по месяцам'!M11</x:f>
        <x:v>4200000</x:v>
      </x:c>
      <x:c r="N16" s="14" t="n">
        <x:f>SUM(B16:M16)</x:f>
        <x:v>50400000</x:v>
      </x:c>
    </x:row>
    <x:row r="17" ht="26" customHeight="1">
      <x:c r="A17" s="2" t="str">
        <x:v>Помощники воспитателей</x:v>
      </x:c>
      <x:c r="B17" s="15" t="n">
        <x:f>'Команда и расходы'!D6*'План по месяцам'!B11</x:f>
        <x:v>1200000</x:v>
      </x:c>
      <x:c r="C17" s="15" t="n">
        <x:f>'Команда и расходы'!D6*'План по месяцам'!C11</x:f>
        <x:v>1200000</x:v>
      </x:c>
      <x:c r="D17" s="15" t="n">
        <x:f>'Команда и расходы'!D6*'План по месяцам'!D11</x:f>
        <x:v>1200000</x:v>
      </x:c>
      <x:c r="E17" s="15" t="n">
        <x:f>'Команда и расходы'!D6*'План по месяцам'!E11</x:f>
        <x:v>1200000</x:v>
      </x:c>
      <x:c r="F17" s="15" t="n">
        <x:f>'Команда и расходы'!D6*'План по месяцам'!F11</x:f>
        <x:v>1200000</x:v>
      </x:c>
      <x:c r="G17" s="15" t="n">
        <x:f>'Команда и расходы'!D6*'План по месяцам'!G11</x:f>
        <x:v>1200000</x:v>
      </x:c>
      <x:c r="H17" s="15" t="n">
        <x:f>'Команда и расходы'!D6*'План по месяцам'!H11</x:f>
        <x:v>1200000</x:v>
      </x:c>
      <x:c r="I17" s="15" t="n">
        <x:f>'Команда и расходы'!D6*'План по месяцам'!I11</x:f>
        <x:v>1200000</x:v>
      </x:c>
      <x:c r="J17" s="15" t="n">
        <x:f>'Команда и расходы'!D6*'План по месяцам'!J11</x:f>
        <x:v>1200000</x:v>
      </x:c>
      <x:c r="K17" s="15" t="n">
        <x:f>'Команда и расходы'!D6*'План по месяцам'!K11</x:f>
        <x:v>1200000</x:v>
      </x:c>
      <x:c r="L17" s="15" t="n">
        <x:f>'Команда и расходы'!D6*'План по месяцам'!L11</x:f>
        <x:v>1200000</x:v>
      </x:c>
      <x:c r="M17" s="15" t="n">
        <x:f>'Команда и расходы'!D6*'План по месяцам'!M11</x:f>
        <x:v>1200000</x:v>
      </x:c>
      <x:c r="N17" s="14" t="n">
        <x:f>SUM(B17:M17)</x:f>
        <x:v>14400000</x:v>
      </x:c>
    </x:row>
    <x:row r="18" ht="26" customHeight="1">
      <x:c r="A18" s="2" t="str">
        <x:v>Руководитель</x:v>
      </x:c>
      <x:c r="B18" s="15" t="n">
        <x:f>'Команда и расходы'!D7*'План по месяцам'!B11</x:f>
        <x:v>600000</x:v>
      </x:c>
      <x:c r="C18" s="15" t="n">
        <x:f>'Команда и расходы'!D7*'План по месяцам'!C11</x:f>
        <x:v>600000</x:v>
      </x:c>
      <x:c r="D18" s="15" t="n">
        <x:f>'Команда и расходы'!D7*'План по месяцам'!D11</x:f>
        <x:v>600000</x:v>
      </x:c>
      <x:c r="E18" s="15" t="n">
        <x:f>'Команда и расходы'!D7*'План по месяцам'!E11</x:f>
        <x:v>600000</x:v>
      </x:c>
      <x:c r="F18" s="15" t="n">
        <x:f>'Команда и расходы'!D7*'План по месяцам'!F11</x:f>
        <x:v>600000</x:v>
      </x:c>
      <x:c r="G18" s="15" t="n">
        <x:f>'Команда и расходы'!D7*'План по месяцам'!G11</x:f>
        <x:v>600000</x:v>
      </x:c>
      <x:c r="H18" s="15" t="n">
        <x:f>'Команда и расходы'!D7*'План по месяцам'!H11</x:f>
        <x:v>600000</x:v>
      </x:c>
      <x:c r="I18" s="15" t="n">
        <x:f>'Команда и расходы'!D7*'План по месяцам'!I11</x:f>
        <x:v>600000</x:v>
      </x:c>
      <x:c r="J18" s="15" t="n">
        <x:f>'Команда и расходы'!D7*'План по месяцам'!J11</x:f>
        <x:v>600000</x:v>
      </x:c>
      <x:c r="K18" s="15" t="n">
        <x:f>'Команда и расходы'!D7*'План по месяцам'!K11</x:f>
        <x:v>600000</x:v>
      </x:c>
      <x:c r="L18" s="15" t="n">
        <x:f>'Команда и расходы'!D7*'План по месяцам'!L11</x:f>
        <x:v>600000</x:v>
      </x:c>
      <x:c r="M18" s="15" t="n">
        <x:f>'Команда и расходы'!D7*'План по месяцам'!M11</x:f>
        <x:v>600000</x:v>
      </x:c>
      <x:c r="N18" s="14" t="n">
        <x:f>SUM(B18:M18)</x:f>
        <x:v>7200000</x:v>
      </x:c>
    </x:row>
    <x:row r="19" ht="26" customHeight="1">
      <x:c r="A19" s="2" t="str">
        <x:v>Повара</x:v>
      </x:c>
      <x:c r="B19" s="15" t="n">
        <x:f>'Команда и расходы'!D8*'План по месяцам'!B11</x:f>
        <x:v>500000</x:v>
      </x:c>
      <x:c r="C19" s="15" t="n">
        <x:f>'Команда и расходы'!D8*'План по месяцам'!C11</x:f>
        <x:v>500000</x:v>
      </x:c>
      <x:c r="D19" s="15" t="n">
        <x:f>'Команда и расходы'!D8*'План по месяцам'!D11</x:f>
        <x:v>500000</x:v>
      </x:c>
      <x:c r="E19" s="15" t="n">
        <x:f>'Команда и расходы'!D8*'План по месяцам'!E11</x:f>
        <x:v>500000</x:v>
      </x:c>
      <x:c r="F19" s="15" t="n">
        <x:f>'Команда и расходы'!D8*'План по месяцам'!F11</x:f>
        <x:v>500000</x:v>
      </x:c>
      <x:c r="G19" s="15" t="n">
        <x:f>'Команда и расходы'!D8*'План по месяцам'!G11</x:f>
        <x:v>500000</x:v>
      </x:c>
      <x:c r="H19" s="15" t="n">
        <x:f>'Команда и расходы'!D8*'План по месяцам'!H11</x:f>
        <x:v>500000</x:v>
      </x:c>
      <x:c r="I19" s="15" t="n">
        <x:f>'Команда и расходы'!D8*'План по месяцам'!I11</x:f>
        <x:v>500000</x:v>
      </x:c>
      <x:c r="J19" s="15" t="n">
        <x:f>'Команда и расходы'!D8*'План по месяцам'!J11</x:f>
        <x:v>500000</x:v>
      </x:c>
      <x:c r="K19" s="15" t="n">
        <x:f>'Команда и расходы'!D8*'План по месяцам'!K11</x:f>
        <x:v>500000</x:v>
      </x:c>
      <x:c r="L19" s="15" t="n">
        <x:f>'Команда и расходы'!D8*'План по месяцам'!L11</x:f>
        <x:v>500000</x:v>
      </x:c>
      <x:c r="M19" s="15" t="n">
        <x:f>'Команда и расходы'!D8*'План по месяцам'!M11</x:f>
        <x:v>500000</x:v>
      </x:c>
      <x:c r="N19" s="14" t="n">
        <x:f>SUM(B19:M19)</x:f>
        <x:v>6000000</x:v>
      </x:c>
    </x:row>
    <x:row r="20" ht="26" customHeight="1">
      <x:c r="A20" s="2" t="str">
        <x:v>Уборка</x:v>
      </x:c>
      <x:c r="B20" s="15" t="n">
        <x:f>'Команда и расходы'!D9*'План по месяцам'!B11</x:f>
        <x:v>360000</x:v>
      </x:c>
      <x:c r="C20" s="15" t="n">
        <x:f>'Команда и расходы'!D9*'План по месяцам'!C11</x:f>
        <x:v>360000</x:v>
      </x:c>
      <x:c r="D20" s="15" t="n">
        <x:f>'Команда и расходы'!D9*'План по месяцам'!D11</x:f>
        <x:v>360000</x:v>
      </x:c>
      <x:c r="E20" s="15" t="n">
        <x:f>'Команда и расходы'!D9*'План по месяцам'!E11</x:f>
        <x:v>360000</x:v>
      </x:c>
      <x:c r="F20" s="15" t="n">
        <x:f>'Команда и расходы'!D9*'План по месяцам'!F11</x:f>
        <x:v>360000</x:v>
      </x:c>
      <x:c r="G20" s="15" t="n">
        <x:f>'Команда и расходы'!D9*'План по месяцам'!G11</x:f>
        <x:v>360000</x:v>
      </x:c>
      <x:c r="H20" s="15" t="n">
        <x:f>'Команда и расходы'!D9*'План по месяцам'!H11</x:f>
        <x:v>360000</x:v>
      </x:c>
      <x:c r="I20" s="15" t="n">
        <x:f>'Команда и расходы'!D9*'План по месяцам'!I11</x:f>
        <x:v>360000</x:v>
      </x:c>
      <x:c r="J20" s="15" t="n">
        <x:f>'Команда и расходы'!D9*'План по месяцам'!J11</x:f>
        <x:v>360000</x:v>
      </x:c>
      <x:c r="K20" s="15" t="n">
        <x:f>'Команда и расходы'!D9*'План по месяцам'!K11</x:f>
        <x:v>360000</x:v>
      </x:c>
      <x:c r="L20" s="15" t="n">
        <x:f>'Команда и расходы'!D9*'План по месяцам'!L11</x:f>
        <x:v>360000</x:v>
      </x:c>
      <x:c r="M20" s="15" t="n">
        <x:f>'Команда и расходы'!D9*'План по месяцам'!M11</x:f>
        <x:v>360000</x:v>
      </x:c>
      <x:c r="N20" s="14" t="n">
        <x:f>SUM(B20:M20)</x:f>
        <x:v>4320000</x:v>
      </x:c>
    </x:row>
    <x:row r="21" ht="26" customHeight="1">
      <x:c r="A21" s="2" t="str">
        <x:v>Медицинское сопровождение</x:v>
      </x:c>
      <x:c r="B21" s="15" t="n">
        <x:f>'Команда и расходы'!D10*'План по месяцам'!B11</x:f>
        <x:v>300000</x:v>
      </x:c>
      <x:c r="C21" s="15" t="n">
        <x:f>'Команда и расходы'!D10*'План по месяцам'!C11</x:f>
        <x:v>300000</x:v>
      </x:c>
      <x:c r="D21" s="15" t="n">
        <x:f>'Команда и расходы'!D10*'План по месяцам'!D11</x:f>
        <x:v>300000</x:v>
      </x:c>
      <x:c r="E21" s="15" t="n">
        <x:f>'Команда и расходы'!D10*'План по месяцам'!E11</x:f>
        <x:v>300000</x:v>
      </x:c>
      <x:c r="F21" s="15" t="n">
        <x:f>'Команда и расходы'!D10*'План по месяцам'!F11</x:f>
        <x:v>300000</x:v>
      </x:c>
      <x:c r="G21" s="15" t="n">
        <x:f>'Команда и расходы'!D10*'План по месяцам'!G11</x:f>
        <x:v>300000</x:v>
      </x:c>
      <x:c r="H21" s="15" t="n">
        <x:f>'Команда и расходы'!D10*'План по месяцам'!H11</x:f>
        <x:v>300000</x:v>
      </x:c>
      <x:c r="I21" s="15" t="n">
        <x:f>'Команда и расходы'!D10*'План по месяцам'!I11</x:f>
        <x:v>300000</x:v>
      </x:c>
      <x:c r="J21" s="15" t="n">
        <x:f>'Команда и расходы'!D10*'План по месяцам'!J11</x:f>
        <x:v>300000</x:v>
      </x:c>
      <x:c r="K21" s="15" t="n">
        <x:f>'Команда и расходы'!D10*'План по месяцам'!K11</x:f>
        <x:v>300000</x:v>
      </x:c>
      <x:c r="L21" s="15" t="n">
        <x:f>'Команда и расходы'!D10*'План по месяцам'!L11</x:f>
        <x:v>300000</x:v>
      </x:c>
      <x:c r="M21" s="15" t="n">
        <x:f>'Команда и расходы'!D10*'План по месяцам'!M11</x:f>
        <x:v>300000</x:v>
      </x:c>
      <x:c r="N21" s="14" t="n">
        <x:f>SUM(B21:M21)</x:f>
        <x:v>3600000</x:v>
      </x:c>
    </x:row>
    <x:row r="22" ht="26" customHeight="1">
      <x:c r="A22" s="2" t="str">
        <x:v>Приглашённые специалисты</x:v>
      </x:c>
      <x:c r="B22" s="15" t="n">
        <x:f>'Команда и расходы'!D11*'План по месяцам'!B11</x:f>
        <x:v>400000</x:v>
      </x:c>
      <x:c r="C22" s="15" t="n">
        <x:f>'Команда и расходы'!D11*'План по месяцам'!C11</x:f>
        <x:v>400000</x:v>
      </x:c>
      <x:c r="D22" s="15" t="n">
        <x:f>'Команда и расходы'!D11*'План по месяцам'!D11</x:f>
        <x:v>400000</x:v>
      </x:c>
      <x:c r="E22" s="15" t="n">
        <x:f>'Команда и расходы'!D11*'План по месяцам'!E11</x:f>
        <x:v>400000</x:v>
      </x:c>
      <x:c r="F22" s="15" t="n">
        <x:f>'Команда и расходы'!D11*'План по месяцам'!F11</x:f>
        <x:v>400000</x:v>
      </x:c>
      <x:c r="G22" s="15" t="n">
        <x:f>'Команда и расходы'!D11*'План по месяцам'!G11</x:f>
        <x:v>400000</x:v>
      </x:c>
      <x:c r="H22" s="15" t="n">
        <x:f>'Команда и расходы'!D11*'План по месяцам'!H11</x:f>
        <x:v>400000</x:v>
      </x:c>
      <x:c r="I22" s="15" t="n">
        <x:f>'Команда и расходы'!D11*'План по месяцам'!I11</x:f>
        <x:v>400000</x:v>
      </x:c>
      <x:c r="J22" s="15" t="n">
        <x:f>'Команда и расходы'!D11*'План по месяцам'!J11</x:f>
        <x:v>400000</x:v>
      </x:c>
      <x:c r="K22" s="15" t="n">
        <x:f>'Команда и расходы'!D11*'План по месяцам'!K11</x:f>
        <x:v>400000</x:v>
      </x:c>
      <x:c r="L22" s="15" t="n">
        <x:f>'Команда и расходы'!D11*'План по месяцам'!L11</x:f>
        <x:v>400000</x:v>
      </x:c>
      <x:c r="M22" s="15" t="n">
        <x:f>'Команда и расходы'!D11*'План по месяцам'!M11</x:f>
        <x:v>400000</x:v>
      </x:c>
      <x:c r="N22" s="14" t="n">
        <x:f>SUM(B22:M22)</x:f>
        <x:v>4800000</x:v>
      </x:c>
    </x:row>
    <x:row r="23" ht="26" customHeight="1">
      <x:c r="A23" s="2" t="str">
        <x:v>Администратор</x:v>
      </x:c>
      <x:c r="B23" s="15" t="n">
        <x:f>'Команда и расходы'!D12*'План по месяцам'!B11</x:f>
        <x:v>300000</x:v>
      </x:c>
      <x:c r="C23" s="15" t="n">
        <x:f>'Команда и расходы'!D12*'План по месяцам'!C11</x:f>
        <x:v>300000</x:v>
      </x:c>
      <x:c r="D23" s="15" t="n">
        <x:f>'Команда и расходы'!D12*'План по месяцам'!D11</x:f>
        <x:v>300000</x:v>
      </x:c>
      <x:c r="E23" s="15" t="n">
        <x:f>'Команда и расходы'!D12*'План по месяцам'!E11</x:f>
        <x:v>300000</x:v>
      </x:c>
      <x:c r="F23" s="15" t="n">
        <x:f>'Команда и расходы'!D12*'План по месяцам'!F11</x:f>
        <x:v>300000</x:v>
      </x:c>
      <x:c r="G23" s="15" t="n">
        <x:f>'Команда и расходы'!D12*'План по месяцам'!G11</x:f>
        <x:v>300000</x:v>
      </x:c>
      <x:c r="H23" s="15" t="n">
        <x:f>'Команда и расходы'!D12*'План по месяцам'!H11</x:f>
        <x:v>300000</x:v>
      </x:c>
      <x:c r="I23" s="15" t="n">
        <x:f>'Команда и расходы'!D12*'План по месяцам'!I11</x:f>
        <x:v>300000</x:v>
      </x:c>
      <x:c r="J23" s="15" t="n">
        <x:f>'Команда и расходы'!D12*'План по месяцам'!J11</x:f>
        <x:v>300000</x:v>
      </x:c>
      <x:c r="K23" s="15" t="n">
        <x:f>'Команда и расходы'!D12*'План по месяцам'!K11</x:f>
        <x:v>300000</x:v>
      </x:c>
      <x:c r="L23" s="15" t="n">
        <x:f>'Команда и расходы'!D12*'План по месяцам'!L11</x:f>
        <x:v>300000</x:v>
      </x:c>
      <x:c r="M23" s="15" t="n">
        <x:f>'Команда и расходы'!D12*'План по месяцам'!M11</x:f>
        <x:v>300000</x:v>
      </x:c>
      <x:c r="N23" s="14" t="n">
        <x:f>SUM(B23:M23)</x:f>
        <x:v>3600000</x:v>
      </x:c>
    </x:row>
    <x:row r="24" ht="26" customHeight="1">
      <x:c r="A24" s="2" t="str">
        <x:v>Нагрузка работодателя</x:v>
      </x:c>
      <x:c r="B24" s="15" t="n">
        <x:f>'Команда и расходы'!D13*'План по месяцам'!B11</x:f>
        <x:v>840000</x:v>
      </x:c>
      <x:c r="C24" s="15" t="n">
        <x:f>'Команда и расходы'!D13*'План по месяцам'!C11</x:f>
        <x:v>840000</x:v>
      </x:c>
      <x:c r="D24" s="15" t="n">
        <x:f>'Команда и расходы'!D13*'План по месяцам'!D11</x:f>
        <x:v>840000</x:v>
      </x:c>
      <x:c r="E24" s="15" t="n">
        <x:f>'Команда и расходы'!D13*'План по месяцам'!E11</x:f>
        <x:v>840000</x:v>
      </x:c>
      <x:c r="F24" s="15" t="n">
        <x:f>'Команда и расходы'!D13*'План по месяцам'!F11</x:f>
        <x:v>840000</x:v>
      </x:c>
      <x:c r="G24" s="15" t="n">
        <x:f>'Команда и расходы'!D13*'План по месяцам'!G11</x:f>
        <x:v>840000</x:v>
      </x:c>
      <x:c r="H24" s="15" t="n">
        <x:f>'Команда и расходы'!D13*'План по месяцам'!H11</x:f>
        <x:v>840000</x:v>
      </x:c>
      <x:c r="I24" s="15" t="n">
        <x:f>'Команда и расходы'!D13*'План по месяцам'!I11</x:f>
        <x:v>840000</x:v>
      </x:c>
      <x:c r="J24" s="15" t="n">
        <x:f>'Команда и расходы'!D13*'План по месяцам'!J11</x:f>
        <x:v>840000</x:v>
      </x:c>
      <x:c r="K24" s="15" t="n">
        <x:f>'Команда и расходы'!D13*'План по месяцам'!K11</x:f>
        <x:v>840000</x:v>
      </x:c>
      <x:c r="L24" s="15" t="n">
        <x:f>'Команда и расходы'!D13*'План по месяцам'!L11</x:f>
        <x:v>840000</x:v>
      </x:c>
      <x:c r="M24" s="15" t="n">
        <x:f>'Команда и расходы'!D13*'План по месяцам'!M11</x:f>
        <x:v>840000</x:v>
      </x:c>
      <x:c r="N24" s="14" t="n">
        <x:f>SUM(B24:M24)</x:f>
        <x:v>10080000</x:v>
      </x:c>
    </x:row>
    <x:row r="25" ht="26" customHeight="1">
      <x:c r="A25" s="2" t="str">
        <x:v>Замены и подмены</x:v>
      </x:c>
      <x:c r="B25" s="15" t="n">
        <x:f>'Команда и расходы'!D14*'План по месяцам'!B11</x:f>
        <x:v>400000</x:v>
      </x:c>
      <x:c r="C25" s="15" t="n">
        <x:f>'Команда и расходы'!D14*'План по месяцам'!C11</x:f>
        <x:v>400000</x:v>
      </x:c>
      <x:c r="D25" s="15" t="n">
        <x:f>'Команда и расходы'!D14*'План по месяцам'!D11</x:f>
        <x:v>400000</x:v>
      </x:c>
      <x:c r="E25" s="15" t="n">
        <x:f>'Команда и расходы'!D14*'План по месяцам'!E11</x:f>
        <x:v>400000</x:v>
      </x:c>
      <x:c r="F25" s="15" t="n">
        <x:f>'Команда и расходы'!D14*'План по месяцам'!F11</x:f>
        <x:v>400000</x:v>
      </x:c>
      <x:c r="G25" s="15" t="n">
        <x:f>'Команда и расходы'!D14*'План по месяцам'!G11</x:f>
        <x:v>400000</x:v>
      </x:c>
      <x:c r="H25" s="15" t="n">
        <x:f>'Команда и расходы'!D14*'План по месяцам'!H11</x:f>
        <x:v>400000</x:v>
      </x:c>
      <x:c r="I25" s="15" t="n">
        <x:f>'Команда и расходы'!D14*'План по месяцам'!I11</x:f>
        <x:v>400000</x:v>
      </x:c>
      <x:c r="J25" s="15" t="n">
        <x:f>'Команда и расходы'!D14*'План по месяцам'!J11</x:f>
        <x:v>400000</x:v>
      </x:c>
      <x:c r="K25" s="15" t="n">
        <x:f>'Команда и расходы'!D14*'План по месяцам'!K11</x:f>
        <x:v>400000</x:v>
      </x:c>
      <x:c r="L25" s="15" t="n">
        <x:f>'Команда и расходы'!D14*'План по месяцам'!L11</x:f>
        <x:v>400000</x:v>
      </x:c>
      <x:c r="M25" s="15" t="n">
        <x:f>'Команда и расходы'!D14*'План по месяцам'!M11</x:f>
        <x:v>400000</x:v>
      </x:c>
      <x:c r="N25" s="14" t="n">
        <x:f>SUM(B25:M25)</x:f>
        <x:v>4800000</x:v>
      </x:c>
    </x:row>
    <x:row r="26" ht="26" customHeight="1">
      <x:c r="A26" s="39" t="str">
        <x:v>Всего команда</x:v>
      </x:c>
      <x:c r="B26" s="41" t="n">
        <x:f>SUM(B16:B25)</x:f>
        <x:v>9100000</x:v>
      </x:c>
      <x:c r="C26" s="41" t="n">
        <x:f>SUM(C16:C25)</x:f>
        <x:v>9100000</x:v>
      </x:c>
      <x:c r="D26" s="41" t="n">
        <x:f>SUM(D16:D25)</x:f>
        <x:v>9100000</x:v>
      </x:c>
      <x:c r="E26" s="41" t="n">
        <x:f>SUM(E16:E25)</x:f>
        <x:v>9100000</x:v>
      </x:c>
      <x:c r="F26" s="41" t="n">
        <x:f>SUM(F16:F25)</x:f>
        <x:v>9100000</x:v>
      </x:c>
      <x:c r="G26" s="41" t="n">
        <x:f>SUM(G16:G25)</x:f>
        <x:v>9100000</x:v>
      </x:c>
      <x:c r="H26" s="41" t="n">
        <x:f>SUM(H16:H25)</x:f>
        <x:v>9100000</x:v>
      </x:c>
      <x:c r="I26" s="41" t="n">
        <x:f>SUM(I16:I25)</x:f>
        <x:v>9100000</x:v>
      </x:c>
      <x:c r="J26" s="41" t="n">
        <x:f>SUM(J16:J25)</x:f>
        <x:v>9100000</x:v>
      </x:c>
      <x:c r="K26" s="41" t="n">
        <x:f>SUM(K16:K25)</x:f>
        <x:v>9100000</x:v>
      </x:c>
      <x:c r="L26" s="41" t="n">
        <x:f>SUM(L16:L25)</x:f>
        <x:v>9100000</x:v>
      </x:c>
      <x:c r="M26" s="41" t="n">
        <x:f>SUM(M16:M25)</x:f>
        <x:v>9100000</x:v>
      </x:c>
      <x:c r="N26" s="41" t="n">
        <x:f>SUM(B26:M26)</x:f>
        <x:v>109200000</x:v>
      </x:c>
    </x:row>
    <x:row r="27" ht="26" customHeight="1">
      <x:c r="A27" s="2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6" customHeight="1">
      <x:c r="A28" s="2" t="str">
        <x:v>Аренда</x:v>
      </x:c>
      <x:c r="B28" s="15" t="n">
        <x:f>'План по месяцам'!B12</x:f>
        <x:v>3000000</x:v>
      </x:c>
      <x:c r="C28" s="15" t="n">
        <x:f>'План по месяцам'!C12</x:f>
        <x:v>3000000</x:v>
      </x:c>
      <x:c r="D28" s="15" t="n">
        <x:f>'План по месяцам'!D12</x:f>
        <x:v>3000000</x:v>
      </x:c>
      <x:c r="E28" s="15" t="n">
        <x:f>'План по месяцам'!E12</x:f>
        <x:v>3000000</x:v>
      </x:c>
      <x:c r="F28" s="15" t="n">
        <x:f>'План по месяцам'!F12</x:f>
        <x:v>3000000</x:v>
      </x:c>
      <x:c r="G28" s="15" t="n">
        <x:f>'План по месяцам'!G12</x:f>
        <x:v>3000000</x:v>
      </x:c>
      <x:c r="H28" s="15" t="n">
        <x:f>'План по месяцам'!H12</x:f>
        <x:v>3000000</x:v>
      </x:c>
      <x:c r="I28" s="15" t="n">
        <x:f>'План по месяцам'!I12</x:f>
        <x:v>3000000</x:v>
      </x:c>
      <x:c r="J28" s="15" t="n">
        <x:f>'План по месяцам'!J12</x:f>
        <x:v>3000000</x:v>
      </x:c>
      <x:c r="K28" s="15" t="n">
        <x:f>'План по месяцам'!K12</x:f>
        <x:v>3000000</x:v>
      </x:c>
      <x:c r="L28" s="15" t="n">
        <x:f>'План по месяцам'!L12</x:f>
        <x:v>3000000</x:v>
      </x:c>
      <x:c r="M28" s="15" t="n">
        <x:f>'План по месяцам'!M12</x:f>
        <x:v>3000000</x:v>
      </x:c>
      <x:c r="N28" s="14" t="n">
        <x:f>SUM(B28:M28)</x:f>
        <x:v>36000000</x:v>
      </x:c>
    </x:row>
    <x:row r="29" ht="26" customHeight="1">
      <x:c r="A29" s="2" t="str">
        <x:v>Коммунальные расходы</x:v>
      </x:c>
      <x:c r="B29" s="15" t="n">
        <x:f>'Команда и расходы'!D19*'План по месяцам'!B13</x:f>
        <x:v>450000</x:v>
      </x:c>
      <x:c r="C29" s="15" t="n">
        <x:f>'Команда и расходы'!D19*'План по месяцам'!C13</x:f>
        <x:v>450000</x:v>
      </x:c>
      <x:c r="D29" s="15" t="n">
        <x:f>'Команда и расходы'!D19*'План по месяцам'!D13</x:f>
        <x:v>450000</x:v>
      </x:c>
      <x:c r="E29" s="15" t="n">
        <x:f>'Команда и расходы'!D19*'План по месяцам'!E13</x:f>
        <x:v>450000</x:v>
      </x:c>
      <x:c r="F29" s="15" t="n">
        <x:f>'Команда и расходы'!D19*'План по месяцам'!F13</x:f>
        <x:v>450000</x:v>
      </x:c>
      <x:c r="G29" s="15" t="n">
        <x:f>'Команда и расходы'!D19*'План по месяцам'!G13</x:f>
        <x:v>450000</x:v>
      </x:c>
      <x:c r="H29" s="15" t="n">
        <x:f>'Команда и расходы'!D19*'План по месяцам'!H13</x:f>
        <x:v>450000</x:v>
      </x:c>
      <x:c r="I29" s="15" t="n">
        <x:f>'Команда и расходы'!D19*'План по месяцам'!I13</x:f>
        <x:v>450000</x:v>
      </x:c>
      <x:c r="J29" s="15" t="n">
        <x:f>'Команда и расходы'!D19*'План по месяцам'!J13</x:f>
        <x:v>450000</x:v>
      </x:c>
      <x:c r="K29" s="15" t="n">
        <x:f>'Команда и расходы'!D19*'План по месяцам'!K13</x:f>
        <x:v>450000</x:v>
      </x:c>
      <x:c r="L29" s="15" t="n">
        <x:f>'Команда и расходы'!D19*'План по месяцам'!L13</x:f>
        <x:v>450000</x:v>
      </x:c>
      <x:c r="M29" s="15" t="n">
        <x:f>'Команда и расходы'!D19*'План по месяцам'!M13</x:f>
        <x:v>450000</x:v>
      </x:c>
      <x:c r="N29" s="14" t="n">
        <x:f>SUM(B29:M29)</x:f>
        <x:v>5400000</x:v>
      </x:c>
    </x:row>
    <x:row r="30" ht="26" customHeight="1">
      <x:c r="A30" s="2" t="str">
        <x:v>Охрана и системы</x:v>
      </x:c>
      <x:c r="B30" s="15" t="n">
        <x:f>'Команда и расходы'!D20*'План по месяцам'!B13</x:f>
        <x:v>150000</x:v>
      </x:c>
      <x:c r="C30" s="15" t="n">
        <x:f>'Команда и расходы'!D20*'План по месяцам'!C13</x:f>
        <x:v>150000</x:v>
      </x:c>
      <x:c r="D30" s="15" t="n">
        <x:f>'Команда и расходы'!D20*'План по месяцам'!D13</x:f>
        <x:v>150000</x:v>
      </x:c>
      <x:c r="E30" s="15" t="n">
        <x:f>'Команда и расходы'!D20*'План по месяцам'!E13</x:f>
        <x:v>150000</x:v>
      </x:c>
      <x:c r="F30" s="15" t="n">
        <x:f>'Команда и расходы'!D20*'План по месяцам'!F13</x:f>
        <x:v>150000</x:v>
      </x:c>
      <x:c r="G30" s="15" t="n">
        <x:f>'Команда и расходы'!D20*'План по месяцам'!G13</x:f>
        <x:v>150000</x:v>
      </x:c>
      <x:c r="H30" s="15" t="n">
        <x:f>'Команда и расходы'!D20*'План по месяцам'!H13</x:f>
        <x:v>150000</x:v>
      </x:c>
      <x:c r="I30" s="15" t="n">
        <x:f>'Команда и расходы'!D20*'План по месяцам'!I13</x:f>
        <x:v>150000</x:v>
      </x:c>
      <x:c r="J30" s="15" t="n">
        <x:f>'Команда и расходы'!D20*'План по месяцам'!J13</x:f>
        <x:v>150000</x:v>
      </x:c>
      <x:c r="K30" s="15" t="n">
        <x:f>'Команда и расходы'!D20*'План по месяцам'!K13</x:f>
        <x:v>150000</x:v>
      </x:c>
      <x:c r="L30" s="15" t="n">
        <x:f>'Команда и расходы'!D20*'План по месяцам'!L13</x:f>
        <x:v>150000</x:v>
      </x:c>
      <x:c r="M30" s="15" t="n">
        <x:f>'Команда и расходы'!D20*'План по месяцам'!M13</x:f>
        <x:v>150000</x:v>
      </x:c>
      <x:c r="N30" s="14" t="n">
        <x:f>SUM(B30:M30)</x:f>
        <x:v>1800000</x:v>
      </x:c>
    </x:row>
    <x:row r="31" ht="26" customHeight="1">
      <x:c r="A31" s="2" t="str">
        <x:v>Реклама</x:v>
      </x:c>
      <x:c r="B31" s="15" t="n">
        <x:f>'Команда и расходы'!D21*'План по месяцам'!B13</x:f>
        <x:v>250000</x:v>
      </x:c>
      <x:c r="C31" s="15" t="n">
        <x:f>'Команда и расходы'!D21*'План по месяцам'!C13</x:f>
        <x:v>250000</x:v>
      </x:c>
      <x:c r="D31" s="15" t="n">
        <x:f>'Команда и расходы'!D21*'План по месяцам'!D13</x:f>
        <x:v>250000</x:v>
      </x:c>
      <x:c r="E31" s="15" t="n">
        <x:f>'Команда и расходы'!D21*'План по месяцам'!E13</x:f>
        <x:v>250000</x:v>
      </x:c>
      <x:c r="F31" s="15" t="n">
        <x:f>'Команда и расходы'!D21*'План по месяцам'!F13</x:f>
        <x:v>250000</x:v>
      </x:c>
      <x:c r="G31" s="15" t="n">
        <x:f>'Команда и расходы'!D21*'План по месяцам'!G13</x:f>
        <x:v>250000</x:v>
      </x:c>
      <x:c r="H31" s="15" t="n">
        <x:f>'Команда и расходы'!D21*'План по месяцам'!H13</x:f>
        <x:v>250000</x:v>
      </x:c>
      <x:c r="I31" s="15" t="n">
        <x:f>'Команда и расходы'!D21*'План по месяцам'!I13</x:f>
        <x:v>250000</x:v>
      </x:c>
      <x:c r="J31" s="15" t="n">
        <x:f>'Команда и расходы'!D21*'План по месяцам'!J13</x:f>
        <x:v>250000</x:v>
      </x:c>
      <x:c r="K31" s="15" t="n">
        <x:f>'Команда и расходы'!D21*'План по месяцам'!K13</x:f>
        <x:v>250000</x:v>
      </x:c>
      <x:c r="L31" s="15" t="n">
        <x:f>'Команда и расходы'!D21*'План по месяцам'!L13</x:f>
        <x:v>250000</x:v>
      </x:c>
      <x:c r="M31" s="15" t="n">
        <x:f>'Команда и расходы'!D21*'План по месяцам'!M13</x:f>
        <x:v>250000</x:v>
      </x:c>
      <x:c r="N31" s="14" t="n">
        <x:f>SUM(B31:M31)</x:f>
        <x:v>3000000</x:v>
      </x:c>
    </x:row>
    <x:row r="32" ht="26" customHeight="1">
      <x:c r="A32" s="2" t="str">
        <x:v>Бухгалтерия и сопровождение</x:v>
      </x:c>
      <x:c r="B32" s="15" t="n">
        <x:f>'Команда и расходы'!D22*'План по месяцам'!B13</x:f>
        <x:v>150000</x:v>
      </x:c>
      <x:c r="C32" s="15" t="n">
        <x:f>'Команда и расходы'!D22*'План по месяцам'!C13</x:f>
        <x:v>150000</x:v>
      </x:c>
      <x:c r="D32" s="15" t="n">
        <x:f>'Команда и расходы'!D22*'План по месяцам'!D13</x:f>
        <x:v>150000</x:v>
      </x:c>
      <x:c r="E32" s="15" t="n">
        <x:f>'Команда и расходы'!D22*'План по месяцам'!E13</x:f>
        <x:v>150000</x:v>
      </x:c>
      <x:c r="F32" s="15" t="n">
        <x:f>'Команда и расходы'!D22*'План по месяцам'!F13</x:f>
        <x:v>150000</x:v>
      </x:c>
      <x:c r="G32" s="15" t="n">
        <x:f>'Команда и расходы'!D22*'План по месяцам'!G13</x:f>
        <x:v>150000</x:v>
      </x:c>
      <x:c r="H32" s="15" t="n">
        <x:f>'Команда и расходы'!D22*'План по месяцам'!H13</x:f>
        <x:v>150000</x:v>
      </x:c>
      <x:c r="I32" s="15" t="n">
        <x:f>'Команда и расходы'!D22*'План по месяцам'!I13</x:f>
        <x:v>150000</x:v>
      </x:c>
      <x:c r="J32" s="15" t="n">
        <x:f>'Команда и расходы'!D22*'План по месяцам'!J13</x:f>
        <x:v>150000</x:v>
      </x:c>
      <x:c r="K32" s="15" t="n">
        <x:f>'Команда и расходы'!D22*'План по месяцам'!K13</x:f>
        <x:v>150000</x:v>
      </x:c>
      <x:c r="L32" s="15" t="n">
        <x:f>'Команда и расходы'!D22*'План по месяцам'!L13</x:f>
        <x:v>150000</x:v>
      </x:c>
      <x:c r="M32" s="15" t="n">
        <x:f>'Команда и расходы'!D22*'План по месяцам'!M13</x:f>
        <x:v>150000</x:v>
      </x:c>
      <x:c r="N32" s="14" t="n">
        <x:f>SUM(B32:M32)</x:f>
        <x:v>1800000</x:v>
      </x:c>
    </x:row>
    <x:row r="33" ht="26" customHeight="1">
      <x:c r="A33" s="2" t="str">
        <x:v>Связь и программы</x:v>
      </x:c>
      <x:c r="B33" s="15" t="n">
        <x:f>'Команда и расходы'!D23*'План по месяцам'!B13</x:f>
        <x:v>50000</x:v>
      </x:c>
      <x:c r="C33" s="15" t="n">
        <x:f>'Команда и расходы'!D23*'План по месяцам'!C13</x:f>
        <x:v>50000</x:v>
      </x:c>
      <x:c r="D33" s="15" t="n">
        <x:f>'Команда и расходы'!D23*'План по месяцам'!D13</x:f>
        <x:v>50000</x:v>
      </x:c>
      <x:c r="E33" s="15" t="n">
        <x:f>'Команда и расходы'!D23*'План по месяцам'!E13</x:f>
        <x:v>50000</x:v>
      </x:c>
      <x:c r="F33" s="15" t="n">
        <x:f>'Команда и расходы'!D23*'План по месяцам'!F13</x:f>
        <x:v>50000</x:v>
      </x:c>
      <x:c r="G33" s="15" t="n">
        <x:f>'Команда и расходы'!D23*'План по месяцам'!G13</x:f>
        <x:v>50000</x:v>
      </x:c>
      <x:c r="H33" s="15" t="n">
        <x:f>'Команда и расходы'!D23*'План по месяцам'!H13</x:f>
        <x:v>50000</x:v>
      </x:c>
      <x:c r="I33" s="15" t="n">
        <x:f>'Команда и расходы'!D23*'План по месяцам'!I13</x:f>
        <x:v>50000</x:v>
      </x:c>
      <x:c r="J33" s="15" t="n">
        <x:f>'Команда и расходы'!D23*'План по месяцам'!J13</x:f>
        <x:v>50000</x:v>
      </x:c>
      <x:c r="K33" s="15" t="n">
        <x:f>'Команда и расходы'!D23*'План по месяцам'!K13</x:f>
        <x:v>50000</x:v>
      </x:c>
      <x:c r="L33" s="15" t="n">
        <x:f>'Команда и расходы'!D23*'План по месяцам'!L13</x:f>
        <x:v>50000</x:v>
      </x:c>
      <x:c r="M33" s="15" t="n">
        <x:f>'Команда и расходы'!D23*'План по месяцам'!M13</x:f>
        <x:v>50000</x:v>
      </x:c>
      <x:c r="N33" s="14" t="n">
        <x:f>SUM(B33:M33)</x:f>
        <x:v>600000</x:v>
      </x:c>
    </x:row>
    <x:row r="34" ht="26" customHeight="1">
      <x:c r="A34" s="2" t="str">
        <x:v>Текущий ремонт</x:v>
      </x:c>
      <x:c r="B34" s="15" t="n">
        <x:f>'Команда и расходы'!D24*'План по месяцам'!B13</x:f>
        <x:v>200000</x:v>
      </x:c>
      <x:c r="C34" s="15" t="n">
        <x:f>'Команда и расходы'!D24*'План по месяцам'!C13</x:f>
        <x:v>200000</x:v>
      </x:c>
      <x:c r="D34" s="15" t="n">
        <x:f>'Команда и расходы'!D24*'План по месяцам'!D13</x:f>
        <x:v>200000</x:v>
      </x:c>
      <x:c r="E34" s="15" t="n">
        <x:f>'Команда и расходы'!D24*'План по месяцам'!E13</x:f>
        <x:v>200000</x:v>
      </x:c>
      <x:c r="F34" s="15" t="n">
        <x:f>'Команда и расходы'!D24*'План по месяцам'!F13</x:f>
        <x:v>200000</x:v>
      </x:c>
      <x:c r="G34" s="15" t="n">
        <x:f>'Команда и расходы'!D24*'План по месяцам'!G13</x:f>
        <x:v>200000</x:v>
      </x:c>
      <x:c r="H34" s="15" t="n">
        <x:f>'Команда и расходы'!D24*'План по месяцам'!H13</x:f>
        <x:v>200000</x:v>
      </x:c>
      <x:c r="I34" s="15" t="n">
        <x:f>'Команда и расходы'!D24*'План по месяцам'!I13</x:f>
        <x:v>200000</x:v>
      </x:c>
      <x:c r="J34" s="15" t="n">
        <x:f>'Команда и расходы'!D24*'План по месяцам'!J13</x:f>
        <x:v>200000</x:v>
      </x:c>
      <x:c r="K34" s="15" t="n">
        <x:f>'Команда и расходы'!D24*'План по месяцам'!K13</x:f>
        <x:v>200000</x:v>
      </x:c>
      <x:c r="L34" s="15" t="n">
        <x:f>'Команда и расходы'!D24*'План по месяцам'!L13</x:f>
        <x:v>200000</x:v>
      </x:c>
      <x:c r="M34" s="15" t="n">
        <x:f>'Команда и расходы'!D24*'План по месяцам'!M13</x:f>
        <x:v>200000</x:v>
      </x:c>
      <x:c r="N34" s="14" t="n">
        <x:f>SUM(B34:M34)</x:f>
        <x:v>2400000</x:v>
      </x:c>
    </x:row>
    <x:row r="35" ht="26" customHeight="1">
      <x:c r="A35" s="2" t="str">
        <x:v>Прачечная</x:v>
      </x:c>
      <x:c r="B35" s="15" t="n">
        <x:f>'Команда и расходы'!D25*'План по месяцам'!B13</x:f>
        <x:v>150000</x:v>
      </x:c>
      <x:c r="C35" s="15" t="n">
        <x:f>'Команда и расходы'!D25*'План по месяцам'!C13</x:f>
        <x:v>150000</x:v>
      </x:c>
      <x:c r="D35" s="15" t="n">
        <x:f>'Команда и расходы'!D25*'План по месяцам'!D13</x:f>
        <x:v>150000</x:v>
      </x:c>
      <x:c r="E35" s="15" t="n">
        <x:f>'Команда и расходы'!D25*'План по месяцам'!E13</x:f>
        <x:v>150000</x:v>
      </x:c>
      <x:c r="F35" s="15" t="n">
        <x:f>'Команда и расходы'!D25*'План по месяцам'!F13</x:f>
        <x:v>150000</x:v>
      </x:c>
      <x:c r="G35" s="15" t="n">
        <x:f>'Команда и расходы'!D25*'План по месяцам'!G13</x:f>
        <x:v>150000</x:v>
      </x:c>
      <x:c r="H35" s="15" t="n">
        <x:f>'Команда и расходы'!D25*'План по месяцам'!H13</x:f>
        <x:v>150000</x:v>
      </x:c>
      <x:c r="I35" s="15" t="n">
        <x:f>'Команда и расходы'!D25*'План по месяцам'!I13</x:f>
        <x:v>150000</x:v>
      </x:c>
      <x:c r="J35" s="15" t="n">
        <x:f>'Команда и расходы'!D25*'План по месяцам'!J13</x:f>
        <x:v>150000</x:v>
      </x:c>
      <x:c r="K35" s="15" t="n">
        <x:f>'Команда и расходы'!D25*'План по месяцам'!K13</x:f>
        <x:v>150000</x:v>
      </x:c>
      <x:c r="L35" s="15" t="n">
        <x:f>'Команда и расходы'!D25*'План по месяцам'!L13</x:f>
        <x:v>150000</x:v>
      </x:c>
      <x:c r="M35" s="15" t="n">
        <x:f>'Команда и расходы'!D25*'План по месяцам'!M13</x:f>
        <x:v>150000</x:v>
      </x:c>
      <x:c r="N35" s="14" t="n">
        <x:f>SUM(B35:M35)</x:f>
        <x:v>1800000</x:v>
      </x:c>
    </x:row>
    <x:row r="36" ht="26" customHeight="1">
      <x:c r="A36" s="2" t="str">
        <x:v>Прочие расходы</x:v>
      </x:c>
      <x:c r="B36" s="15" t="n">
        <x:f>'Команда и расходы'!D26*'План по месяцам'!B13</x:f>
        <x:v>100000</x:v>
      </x:c>
      <x:c r="C36" s="15" t="n">
        <x:f>'Команда и расходы'!D26*'План по месяцам'!C13</x:f>
        <x:v>100000</x:v>
      </x:c>
      <x:c r="D36" s="15" t="n">
        <x:f>'Команда и расходы'!D26*'План по месяцам'!D13</x:f>
        <x:v>100000</x:v>
      </x:c>
      <x:c r="E36" s="15" t="n">
        <x:f>'Команда и расходы'!D26*'План по месяцам'!E13</x:f>
        <x:v>100000</x:v>
      </x:c>
      <x:c r="F36" s="15" t="n">
        <x:f>'Команда и расходы'!D26*'План по месяцам'!F13</x:f>
        <x:v>100000</x:v>
      </x:c>
      <x:c r="G36" s="15" t="n">
        <x:f>'Команда и расходы'!D26*'План по месяцам'!G13</x:f>
        <x:v>100000</x:v>
      </x:c>
      <x:c r="H36" s="15" t="n">
        <x:f>'Команда и расходы'!D26*'План по месяцам'!H13</x:f>
        <x:v>100000</x:v>
      </x:c>
      <x:c r="I36" s="15" t="n">
        <x:f>'Команда и расходы'!D26*'План по месяцам'!I13</x:f>
        <x:v>100000</x:v>
      </x:c>
      <x:c r="J36" s="15" t="n">
        <x:f>'Команда и расходы'!D26*'План по месяцам'!J13</x:f>
        <x:v>100000</x:v>
      </x:c>
      <x:c r="K36" s="15" t="n">
        <x:f>'Команда и расходы'!D26*'План по месяцам'!K13</x:f>
        <x:v>100000</x:v>
      </x:c>
      <x:c r="L36" s="15" t="n">
        <x:f>'Команда и расходы'!D26*'План по месяцам'!L13</x:f>
        <x:v>100000</x:v>
      </x:c>
      <x:c r="M36" s="15" t="n">
        <x:f>'Команда и расходы'!D26*'План по месяцам'!M13</x:f>
        <x:v>100000</x:v>
      </x:c>
      <x:c r="N36" s="14" t="n">
        <x:f>SUM(B36:M36)</x:f>
        <x:v>1200000</x:v>
      </x:c>
    </x:row>
    <x:row r="37" ht="26" customHeight="1">
      <x:c r="A37" s="2" t="str">
        <x:v>Дополнительные регулярные</x:v>
      </x:c>
      <x:c r="B37" s="15" t="n">
        <x:f>'План по месяцам'!B14</x:f>
        <x:v>0</x:v>
      </x:c>
      <x:c r="C37" s="15" t="n">
        <x:f>'План по месяцам'!C14</x:f>
        <x:v>0</x:v>
      </x:c>
      <x:c r="D37" s="15" t="n">
        <x:f>'План по месяцам'!D14</x:f>
        <x:v>0</x:v>
      </x:c>
      <x:c r="E37" s="15" t="n">
        <x:f>'План по месяцам'!E14</x:f>
        <x:v>0</x:v>
      </x:c>
      <x:c r="F37" s="15" t="n">
        <x:f>'План по месяцам'!F14</x:f>
        <x:v>0</x:v>
      </x:c>
      <x:c r="G37" s="15" t="n">
        <x:f>'План по месяцам'!G14</x:f>
        <x:v>0</x:v>
      </x:c>
      <x:c r="H37" s="15" t="n">
        <x:f>'План по месяцам'!H14</x:f>
        <x:v>0</x:v>
      </x:c>
      <x:c r="I37" s="15" t="n">
        <x:f>'План по месяцам'!I14</x:f>
        <x:v>0</x:v>
      </x:c>
      <x:c r="J37" s="15" t="n">
        <x:f>'План по месяцам'!J14</x:f>
        <x:v>0</x:v>
      </x:c>
      <x:c r="K37" s="15" t="n">
        <x:f>'План по месяцам'!K14</x:f>
        <x:v>0</x:v>
      </x:c>
      <x:c r="L37" s="15" t="n">
        <x:f>'План по месяцам'!L14</x:f>
        <x:v>0</x:v>
      </x:c>
      <x:c r="M37" s="15" t="n">
        <x:f>'План по месяцам'!M14</x:f>
        <x:v>0</x:v>
      </x:c>
      <x:c r="N37" s="14" t="n">
        <x:f>SUM(B37:M37)</x:f>
        <x:v>0</x:v>
      </x:c>
    </x:row>
    <x:row r="38" ht="26" customHeight="1">
      <x:c r="A38" s="39" t="str">
        <x:v>Всего постоянные расходы</x:v>
      </x:c>
      <x:c r="B38" s="41" t="n">
        <x:f>B26+SUM(B28:B37)</x:f>
        <x:v>13600000</x:v>
      </x:c>
      <x:c r="C38" s="41" t="n">
        <x:f>C26+SUM(C28:C37)</x:f>
        <x:v>13600000</x:v>
      </x:c>
      <x:c r="D38" s="41" t="n">
        <x:f>D26+SUM(D28:D37)</x:f>
        <x:v>13600000</x:v>
      </x:c>
      <x:c r="E38" s="41" t="n">
        <x:f>E26+SUM(E28:E37)</x:f>
        <x:v>13600000</x:v>
      </x:c>
      <x:c r="F38" s="41" t="n">
        <x:f>F26+SUM(F28:F37)</x:f>
        <x:v>13600000</x:v>
      </x:c>
      <x:c r="G38" s="41" t="n">
        <x:f>G26+SUM(G28:G37)</x:f>
        <x:v>13600000</x:v>
      </x:c>
      <x:c r="H38" s="41" t="n">
        <x:f>H26+SUM(H28:H37)</x:f>
        <x:v>13600000</x:v>
      </x:c>
      <x:c r="I38" s="41" t="n">
        <x:f>I26+SUM(I28:I37)</x:f>
        <x:v>13600000</x:v>
      </x:c>
      <x:c r="J38" s="41" t="n">
        <x:f>J26+SUM(J28:J37)</x:f>
        <x:v>13600000</x:v>
      </x:c>
      <x:c r="K38" s="41" t="n">
        <x:f>K26+SUM(K28:K37)</x:f>
        <x:v>13600000</x:v>
      </x:c>
      <x:c r="L38" s="41" t="n">
        <x:f>L26+SUM(L28:L37)</x:f>
        <x:v>13600000</x:v>
      </x:c>
      <x:c r="M38" s="41" t="n">
        <x:f>M26+SUM(M28:M37)</x:f>
        <x:v>13600000</x:v>
      </x:c>
      <x:c r="N38" s="41" t="n">
        <x:f>SUM(B38:M38)</x:f>
        <x:v>163200000</x:v>
      </x:c>
    </x:row>
    <x:row r="39" ht="26" customHeight="1">
      <x:c r="A39" s="2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6" customHeight="1">
      <x:c r="A40" s="39" t="str">
        <x:v>EBITDA / операционный результат</x:v>
      </x:c>
      <x:c r="B40" s="41" t="n">
        <x:f>B14-B38</x:f>
        <x:v>-7504000</x:v>
      </x:c>
      <x:c r="C40" s="41" t="n">
        <x:f>C14-C38</x:f>
        <x:v>-4456000</x:v>
      </x:c>
      <x:c r="D40" s="41" t="n">
        <x:f>D14-D38</x:f>
        <x:v>-1408000</x:v>
      </x:c>
      <x:c r="E40" s="41" t="n">
        <x:f>E14-E38</x:f>
        <x:v>116000</x:v>
      </x:c>
      <x:c r="F40" s="41" t="n">
        <x:f>F14-F38</x:f>
        <x:v>878000</x:v>
      </x:c>
      <x:c r="G40" s="41" t="n">
        <x:f>G14-G38</x:f>
        <x:v>1640000</x:v>
      </x:c>
      <x:c r="H40" s="41" t="n">
        <x:f>H14-H38</x:f>
        <x:v>1640000</x:v>
      </x:c>
      <x:c r="I40" s="41" t="n">
        <x:f>I14-I38</x:f>
        <x:v>1640000</x:v>
      </x:c>
      <x:c r="J40" s="41" t="n">
        <x:f>J14-J38</x:f>
        <x:v>1640000</x:v>
      </x:c>
      <x:c r="K40" s="41" t="n">
        <x:f>K14-K38</x:f>
        <x:v>1640000</x:v>
      </x:c>
      <x:c r="L40" s="41" t="n">
        <x:f>L14-L38</x:f>
        <x:v>1640000</x:v>
      </x:c>
      <x:c r="M40" s="41" t="n">
        <x:f>M14-M38</x:f>
        <x:v>1640000</x:v>
      </x:c>
      <x:c r="N40" s="41" t="n">
        <x:f>SUM(B40:M40)</x:f>
        <x:v>-894000</x:v>
      </x:c>
    </x:row>
    <x:row r="41" ht="26" customHeight="1">
      <x:c r="A41" s="2" t="str">
        <x:v>Маржа EBITDA</x:v>
      </x:c>
      <x:c r="B41" s="22" t="n">
        <x:f>IF(B9=0,"н/д",B40/B9)</x:f>
        <x:v>-1.0422222222222222</x:v>
      </x:c>
      <x:c r="C41" s="22" t="n">
        <x:f>IF(C9=0,"н/д",C40/C9)</x:f>
        <x:v>-0.41259259259259257</x:v>
      </x:c>
      <x:c r="D41" s="22" t="n">
        <x:f>IF(D9=0,"н/д",D40/D9)</x:f>
        <x:v>-0.09777777777777778</x:v>
      </x:c>
      <x:c r="E41" s="22" t="n">
        <x:f>IF(E9=0,"н/д",E40/E9)</x:f>
        <x:v>0.007160493827160494</x:v>
      </x:c>
      <x:c r="F41" s="22" t="n">
        <x:f>IF(F9=0,"н/д",F40/F9)</x:f>
        <x:v>0.05134502923976608</x:v>
      </x:c>
      <x:c r="G41" s="22" t="n">
        <x:f>IF(G9=0,"н/д",G40/G9)</x:f>
        <x:v>0.09111111111111111</x:v>
      </x:c>
      <x:c r="H41" s="22" t="n">
        <x:f>IF(H9=0,"н/д",H40/H9)</x:f>
        <x:v>0.09111111111111111</x:v>
      </x:c>
      <x:c r="I41" s="22" t="n">
        <x:f>IF(I9=0,"н/д",I40/I9)</x:f>
        <x:v>0.09111111111111111</x:v>
      </x:c>
      <x:c r="J41" s="22" t="n">
        <x:f>IF(J9=0,"н/д",J40/J9)</x:f>
        <x:v>0.09111111111111111</x:v>
      </x:c>
      <x:c r="K41" s="22" t="n">
        <x:f>IF(K9=0,"н/д",K40/K9)</x:f>
        <x:v>0.09111111111111111</x:v>
      </x:c>
      <x:c r="L41" s="22" t="n">
        <x:f>IF(L9=0,"н/д",L40/L9)</x:f>
        <x:v>0.09111111111111111</x:v>
      </x:c>
      <x:c r="M41" s="22" t="n">
        <x:f>IF(M9=0,"н/д",M40/M9)</x:f>
        <x:v>0.09111111111111111</x:v>
      </x:c>
      <x:c r="N41" s="22" t="n">
        <x:f>IF(N9=0,"н/д",N40/N9)</x:f>
        <x:v>-0.004663536776212833</x:v>
      </x:c>
    </x:row>
    <x:row r="42" ht="26" customHeight="1">
      <x:c r="A42" s="2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  <x:row r="43" ht="26" customHeight="1">
      <x:c r="A43" s="2" t="str">
        <x:v>Амортизация</x:v>
      </x:c>
      <x:c r="B43" s="15" t="n">
        <x:f>'Активы и кредит'!B15</x:f>
        <x:v>1366666.6666666667</x:v>
      </x:c>
      <x:c r="C43" s="15" t="n">
        <x:f>'Активы и кредит'!C15</x:f>
        <x:v>1366666.6666666667</x:v>
      </x:c>
      <x:c r="D43" s="15" t="n">
        <x:f>'Активы и кредит'!D15</x:f>
        <x:v>1366666.6666666667</x:v>
      </x:c>
      <x:c r="E43" s="15" t="n">
        <x:f>'Активы и кредит'!E15</x:f>
        <x:v>1366666.6666666667</x:v>
      </x:c>
      <x:c r="F43" s="15" t="n">
        <x:f>'Активы и кредит'!F15</x:f>
        <x:v>1366666.6666666667</x:v>
      </x:c>
      <x:c r="G43" s="15" t="n">
        <x:f>'Активы и кредит'!G15</x:f>
        <x:v>1366666.6666666667</x:v>
      </x:c>
      <x:c r="H43" s="15" t="n">
        <x:f>'Активы и кредит'!H15</x:f>
        <x:v>1366666.6666666667</x:v>
      </x:c>
      <x:c r="I43" s="15" t="n">
        <x:f>'Активы и кредит'!I15</x:f>
        <x:v>1366666.6666666667</x:v>
      </x:c>
      <x:c r="J43" s="15" t="n">
        <x:f>'Активы и кредит'!J15</x:f>
        <x:v>1366666.6666666667</x:v>
      </x:c>
      <x:c r="K43" s="15" t="n">
        <x:f>'Активы и кредит'!K15</x:f>
        <x:v>1366666.6666666667</x:v>
      </x:c>
      <x:c r="L43" s="15" t="n">
        <x:f>'Активы и кредит'!L15</x:f>
        <x:v>1366666.6666666667</x:v>
      </x:c>
      <x:c r="M43" s="15" t="n">
        <x:f>'Активы и кредит'!M15</x:f>
        <x:v>1366666.6666666667</x:v>
      </x:c>
      <x:c r="N43" s="14" t="n">
        <x:f>SUM(B43:M43)</x:f>
        <x:v>16399999.999999998</x:v>
      </x:c>
    </x:row>
    <x:row r="44" ht="26" customHeight="1">
      <x:c r="A44" s="39" t="str">
        <x:v>EBIT / прибыль от операций</x:v>
      </x:c>
      <x:c r="B44" s="41" t="n">
        <x:f>B40-B43</x:f>
        <x:v>-8870666.666666666</x:v>
      </x:c>
      <x:c r="C44" s="41" t="n">
        <x:f>C40-C43</x:f>
        <x:v>-5822666.666666667</x:v>
      </x:c>
      <x:c r="D44" s="41" t="n">
        <x:f>D40-D43</x:f>
        <x:v>-2774666.666666667</x:v>
      </x:c>
      <x:c r="E44" s="41" t="n">
        <x:f>E40-E43</x:f>
        <x:v>-1250666.6666666667</x:v>
      </x:c>
      <x:c r="F44" s="41" t="n">
        <x:f>F40-F43</x:f>
        <x:v>-488666.66666666674</x:v>
      </x:c>
      <x:c r="G44" s="41" t="n">
        <x:f>G40-G43</x:f>
        <x:v>273333.33333333326</x:v>
      </x:c>
      <x:c r="H44" s="41" t="n">
        <x:f>H40-H43</x:f>
        <x:v>273333.33333333326</x:v>
      </x:c>
      <x:c r="I44" s="41" t="n">
        <x:f>I40-I43</x:f>
        <x:v>273333.33333333326</x:v>
      </x:c>
      <x:c r="J44" s="41" t="n">
        <x:f>J40-J43</x:f>
        <x:v>273333.33333333326</x:v>
      </x:c>
      <x:c r="K44" s="41" t="n">
        <x:f>K40-K43</x:f>
        <x:v>273333.33333333326</x:v>
      </x:c>
      <x:c r="L44" s="41" t="n">
        <x:f>L40-L43</x:f>
        <x:v>273333.33333333326</x:v>
      </x:c>
      <x:c r="M44" s="41" t="n">
        <x:f>M40-M43</x:f>
        <x:v>273333.33333333326</x:v>
      </x:c>
      <x:c r="N44" s="41" t="n">
        <x:f>SUM(B44:M44)</x:f>
        <x:v>-17294000.00000001</x:v>
      </x:c>
    </x:row>
    <x:row r="45" ht="26" customHeight="1">
      <x:c r="A45" s="2" t="str">
        <x:v>Процентные расходы</x:v>
      </x:c>
      <x:c r="B45" s="15" t="n">
        <x:f>'Активы и кредит'!B24</x:f>
        <x:v>0</x:v>
      </x:c>
      <x:c r="C45" s="15" t="n">
        <x:f>'Активы и кредит'!C24</x:f>
        <x:v>0</x:v>
      </x:c>
      <x:c r="D45" s="15" t="n">
        <x:f>'Активы и кредит'!D24</x:f>
        <x:v>0</x:v>
      </x:c>
      <x:c r="E45" s="15" t="n">
        <x:f>'Активы и кредит'!E24</x:f>
        <x:v>0</x:v>
      </x:c>
      <x:c r="F45" s="15" t="n">
        <x:f>'Активы и кредит'!F24</x:f>
        <x:v>0</x:v>
      </x:c>
      <x:c r="G45" s="15" t="n">
        <x:f>'Активы и кредит'!G24</x:f>
        <x:v>0</x:v>
      </x:c>
      <x:c r="H45" s="15" t="n">
        <x:f>'Активы и кредит'!H24</x:f>
        <x:v>0</x:v>
      </x:c>
      <x:c r="I45" s="15" t="n">
        <x:f>'Активы и кредит'!I24</x:f>
        <x:v>0</x:v>
      </x:c>
      <x:c r="J45" s="15" t="n">
        <x:f>'Активы и кредит'!J24</x:f>
        <x:v>0</x:v>
      </x:c>
      <x:c r="K45" s="15" t="n">
        <x:f>'Активы и кредит'!K24</x:f>
        <x:v>0</x:v>
      </x:c>
      <x:c r="L45" s="15" t="n">
        <x:f>'Активы и кредит'!L24</x:f>
        <x:v>0</x:v>
      </x:c>
      <x:c r="M45" s="15" t="n">
        <x:f>'Активы и кредит'!M24</x:f>
        <x:v>0</x:v>
      </x:c>
      <x:c r="N45" s="14" t="n">
        <x:f>SUM(B45:M45)</x:f>
        <x:v>0</x:v>
      </x:c>
    </x:row>
    <x:row r="46" ht="26" customHeight="1">
      <x:c r="A46" s="39" t="str">
        <x:v>Результат до налога</x:v>
      </x:c>
      <x:c r="B46" s="41" t="n">
        <x:f>B44-B45</x:f>
        <x:v>-8870666.666666666</x:v>
      </x:c>
      <x:c r="C46" s="41" t="n">
        <x:f>C44-C45</x:f>
        <x:v>-5822666.666666667</x:v>
      </x:c>
      <x:c r="D46" s="41" t="n">
        <x:f>D44-D45</x:f>
        <x:v>-2774666.666666667</x:v>
      </x:c>
      <x:c r="E46" s="41" t="n">
        <x:f>E44-E45</x:f>
        <x:v>-1250666.6666666667</x:v>
      </x:c>
      <x:c r="F46" s="41" t="n">
        <x:f>F44-F45</x:f>
        <x:v>-488666.66666666674</x:v>
      </x:c>
      <x:c r="G46" s="41" t="n">
        <x:f>G44-G45</x:f>
        <x:v>273333.33333333326</x:v>
      </x:c>
      <x:c r="H46" s="41" t="n">
        <x:f>H44-H45</x:f>
        <x:v>273333.33333333326</x:v>
      </x:c>
      <x:c r="I46" s="41" t="n">
        <x:f>I44-I45</x:f>
        <x:v>273333.33333333326</x:v>
      </x:c>
      <x:c r="J46" s="41" t="n">
        <x:f>J44-J45</x:f>
        <x:v>273333.33333333326</x:v>
      </x:c>
      <x:c r="K46" s="41" t="n">
        <x:f>K44-K45</x:f>
        <x:v>273333.33333333326</x:v>
      </x:c>
      <x:c r="L46" s="41" t="n">
        <x:f>L44-L45</x:f>
        <x:v>273333.33333333326</x:v>
      </x:c>
      <x:c r="M46" s="41" t="n">
        <x:f>M44-M45</x:f>
        <x:v>273333.33333333326</x:v>
      </x:c>
      <x:c r="N46" s="41" t="n">
        <x:f>SUM(B46:M46)</x:f>
        <x:v>-17294000.00000001</x:v>
      </x:c>
    </x:row>
    <x:row r="47" ht="26" customHeight="1">
      <x:c r="A47" s="2" t="str">
        <x:v>Условный налог на результат</x:v>
      </x:c>
      <x:c r="B47" s="15" t="n">
        <x:f>MAX(0,B46)*'План по месяцам'!B19</x:f>
        <x:v>0</x:v>
      </x:c>
      <x:c r="C47" s="15" t="n">
        <x:f>MAX(0,C46)*'План по месяцам'!C19</x:f>
        <x:v>0</x:v>
      </x:c>
      <x:c r="D47" s="15" t="n">
        <x:f>MAX(0,D46)*'План по месяцам'!D19</x:f>
        <x:v>0</x:v>
      </x:c>
      <x:c r="E47" s="15" t="n">
        <x:f>MAX(0,E46)*'План по месяцам'!E19</x:f>
        <x:v>0</x:v>
      </x:c>
      <x:c r="F47" s="15" t="n">
        <x:f>MAX(0,F46)*'План по месяцам'!F19</x:f>
        <x:v>0</x:v>
      </x:c>
      <x:c r="G47" s="15" t="n">
        <x:f>MAX(0,G46)*'План по месяцам'!G19</x:f>
        <x:v>0</x:v>
      </x:c>
      <x:c r="H47" s="15" t="n">
        <x:f>MAX(0,H46)*'План по месяцам'!H19</x:f>
        <x:v>0</x:v>
      </x:c>
      <x:c r="I47" s="15" t="n">
        <x:f>MAX(0,I46)*'План по месяцам'!I19</x:f>
        <x:v>0</x:v>
      </x:c>
      <x:c r="J47" s="15" t="n">
        <x:f>MAX(0,J46)*'План по месяцам'!J19</x:f>
        <x:v>0</x:v>
      </x:c>
      <x:c r="K47" s="15" t="n">
        <x:f>MAX(0,K46)*'План по месяцам'!K19</x:f>
        <x:v>0</x:v>
      </x:c>
      <x:c r="L47" s="15" t="n">
        <x:f>MAX(0,L46)*'План по месяцам'!L19</x:f>
        <x:v>0</x:v>
      </x:c>
      <x:c r="M47" s="15" t="n">
        <x:f>MAX(0,M46)*'План по месяцам'!M19</x:f>
        <x:v>0</x:v>
      </x:c>
      <x:c r="N47" s="14" t="n">
        <x:f>SUM(B47:M47)</x:f>
        <x:v>0</x:v>
      </x:c>
    </x:row>
    <x:row r="48" ht="26" customHeight="1">
      <x:c r="A48" s="39" t="str">
        <x:v>Результат после модельного налога</x:v>
      </x:c>
      <x:c r="B48" s="41" t="n">
        <x:f>B46-B47</x:f>
        <x:v>-8870666.666666666</x:v>
      </x:c>
      <x:c r="C48" s="41" t="n">
        <x:f>C46-C47</x:f>
        <x:v>-5822666.666666667</x:v>
      </x:c>
      <x:c r="D48" s="41" t="n">
        <x:f>D46-D47</x:f>
        <x:v>-2774666.666666667</x:v>
      </x:c>
      <x:c r="E48" s="41" t="n">
        <x:f>E46-E47</x:f>
        <x:v>-1250666.6666666667</x:v>
      </x:c>
      <x:c r="F48" s="41" t="n">
        <x:f>F46-F47</x:f>
        <x:v>-488666.66666666674</x:v>
      </x:c>
      <x:c r="G48" s="41" t="n">
        <x:f>G46-G47</x:f>
        <x:v>273333.33333333326</x:v>
      </x:c>
      <x:c r="H48" s="41" t="n">
        <x:f>H46-H47</x:f>
        <x:v>273333.33333333326</x:v>
      </x:c>
      <x:c r="I48" s="41" t="n">
        <x:f>I46-I47</x:f>
        <x:v>273333.33333333326</x:v>
      </x:c>
      <x:c r="J48" s="41" t="n">
        <x:f>J46-J47</x:f>
        <x:v>273333.33333333326</x:v>
      </x:c>
      <x:c r="K48" s="41" t="n">
        <x:f>K46-K47</x:f>
        <x:v>273333.33333333326</x:v>
      </x:c>
      <x:c r="L48" s="41" t="n">
        <x:f>L46-L47</x:f>
        <x:v>273333.33333333326</x:v>
      </x:c>
      <x:c r="M48" s="41" t="n">
        <x:f>M46-M47</x:f>
        <x:v>273333.33333333326</x:v>
      </x:c>
      <x:c r="N48" s="41" t="n">
        <x:f>SUM(B48:M48)</x:f>
        <x:v>-17294000.00000001</x:v>
      </x:c>
    </x:row>
    <x:row r="49" ht="26" customHeight="1">
      <x:c r="A49" s="2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6" customHeight="1">
      <x:c r="A50" s="2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</x:row>
    <x:row r="51" ht="26" customHeight="1">
      <x:c r="A51" s="2" t="str">
        <x:v>До открытия: расходы подготовки, отдельно</x:v>
      </x:c>
      <x:c r="B51" s="15" t="n">
        <x:f>CHOOSE('Допущения'!B17,'Смета'!B11+'Смета'!B13,'Смета'!C11+'Смета'!C13)</x:f>
        <x:v>10000000</x:v>
      </x:c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6" customHeight="1">
      <x:c r="A52" s="2" t="str">
        <x:v>Годовой итог выше включает только 12 месяцев после открытия. Подготовка показана отдельно.</x:v>
      </x:c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</x:row>
    <x:row r="53" ht="26" customHeight="1">
      <x:c r="A53" s="2" t="str">
        <x:v>Условный налог по умолчанию исключён. Результат строки 48 не является подтверждённой чистой прибылью.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6" customHeight="1">
      <x:c r="A54" s="2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</x:row>
    <x:row r="55" ht="26" customHeight="1">
      <x:c r="A55" s="2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6" customHeight="1">
      <x:c r="A56" s="2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</x:row>
    <x:row r="57" ht="26" customHeight="1">
      <x:c r="A57" s="2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6" customHeight="1">
      <x:c r="A58" s="2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6" customHeight="1">
      <x:c r="A59" s="2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6" customHeight="1">
      <x:c r="A60" s="2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6" customHeight="1">
      <x:c r="A61" s="2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6" customHeight="1">
      <x:c r="A62" s="2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  <x:row r="63" ht="26" customHeight="1">
      <x:c r="A63" s="2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</x:row>
    <x:row r="64" ht="26" customHeight="1">
      <x:c r="A64" s="2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</x:row>
    <x:row r="65" ht="26" customHeight="1">
      <x:c r="A65" s="2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</x:row>
  </x:sheetData>
  <x:conditionalFormatting sqref="B5:N60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" t="str">
        <x:v>Детский сад — Cash Flow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33" t="str">
        <x:v>Показатель, ₸</x:v>
      </x:c>
      <x:c r="B4" s="33" t="str">
        <x:v>Месяц 1</x:v>
      </x:c>
      <x:c r="C4" s="33" t="str">
        <x:v>Месяц 2</x:v>
      </x:c>
      <x:c r="D4" s="33" t="str">
        <x:v>Месяц 3</x:v>
      </x:c>
      <x:c r="E4" s="33" t="str">
        <x:v>Месяц 4</x:v>
      </x:c>
      <x:c r="F4" s="33" t="str">
        <x:v>Месяц 5</x:v>
      </x:c>
      <x:c r="G4" s="33" t="str">
        <x:v>Месяц 6</x:v>
      </x:c>
      <x:c r="H4" s="33" t="str">
        <x:v>Месяц 7</x:v>
      </x:c>
      <x:c r="I4" s="33" t="str">
        <x:v>Месяц 8</x:v>
      </x:c>
      <x:c r="J4" s="33" t="str">
        <x:v>Месяц 9</x:v>
      </x:c>
      <x:c r="K4" s="33" t="str">
        <x:v>Месяц 10</x:v>
      </x:c>
      <x:c r="L4" s="33" t="str">
        <x:v>Месяц 11</x:v>
      </x:c>
      <x:c r="M4" s="33" t="str">
        <x:v>Месяц 12</x:v>
      </x:c>
      <x:c r="N4" s="33" t="str">
        <x:v>За год</x:v>
      </x:c>
    </x:row>
    <x:row r="5" ht="26" customHeight="1">
      <x:c r="A5" s="2" t="str">
        <x:v>Деньги на начало</x:v>
      </x:c>
      <x:c r="B5" s="15" t="n">
        <x:f>'Допущения'!B14</x:f>
        <x:v>15000000</x:v>
      </x:c>
      <x:c r="C5" s="14" t="n">
        <x:f>B32</x:f>
        <x:v>7496000</x:v>
      </x:c>
      <x:c r="D5" s="14" t="n">
        <x:f>C32</x:f>
        <x:v>3040000</x:v>
      </x:c>
      <x:c r="E5" s="14" t="n">
        <x:f>D32</x:f>
        <x:v>1632000</x:v>
      </x:c>
      <x:c r="F5" s="14" t="n">
        <x:f>E32</x:f>
        <x:v>1748000</x:v>
      </x:c>
      <x:c r="G5" s="14" t="n">
        <x:f>F32</x:f>
        <x:v>2626000</x:v>
      </x:c>
      <x:c r="H5" s="14" t="n">
        <x:f>G32</x:f>
        <x:v>4266000</x:v>
      </x:c>
      <x:c r="I5" s="14" t="n">
        <x:f>H32</x:f>
        <x:v>5906000</x:v>
      </x:c>
      <x:c r="J5" s="14" t="n">
        <x:f>I32</x:f>
        <x:v>7546000</x:v>
      </x:c>
      <x:c r="K5" s="14" t="n">
        <x:f>J32</x:f>
        <x:v>9186000</x:v>
      </x:c>
      <x:c r="L5" s="14" t="n">
        <x:f>K32</x:f>
        <x:v>10826000</x:v>
      </x:c>
      <x:c r="M5" s="14" t="n">
        <x:f>L32</x:f>
        <x:v>12466000</x:v>
      </x:c>
      <x:c r="N5" s="14" t="n">
        <x:f>B5</x:f>
        <x:v>15000000</x:v>
      </x:c>
    </x:row>
    <x:row r="6" ht="26" customHeight="1">
      <x:c r="A6" s="2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6" customHeight="1">
      <x:c r="A7" s="2" t="str">
        <x:v>Оплата услуг текущего месяца</x:v>
      </x:c>
      <x:c r="B7" s="15" t="n">
        <x:f>('P&amp;L'!B9-'Активы и кредит'!$B$9)*'План по месяцам'!B16</x:f>
        <x:v>7200000</x:v>
      </x:c>
      <x:c r="C7" s="15" t="n">
        <x:f>('P&amp;L'!C9-B35)*'План по месяцам'!C16</x:f>
        <x:v>10800000</x:v>
      </x:c>
      <x:c r="D7" s="15" t="n">
        <x:f>('P&amp;L'!D9-C35)*'План по месяцам'!D16</x:f>
        <x:v>14400000</x:v>
      </x:c>
      <x:c r="E7" s="15" t="n">
        <x:f>('P&amp;L'!E9-D35)*'План по месяцам'!E16</x:f>
        <x:v>16200000</x:v>
      </x:c>
      <x:c r="F7" s="15" t="n">
        <x:f>('P&amp;L'!F9-E35)*'План по месяцам'!F16</x:f>
        <x:v>17100000</x:v>
      </x:c>
      <x:c r="G7" s="15" t="n">
        <x:f>('P&amp;L'!G9-F35)*'План по месяцам'!G16</x:f>
        <x:v>18000000</x:v>
      </x:c>
      <x:c r="H7" s="15" t="n">
        <x:f>('P&amp;L'!H9-G35)*'План по месяцам'!H16</x:f>
        <x:v>18000000</x:v>
      </x:c>
      <x:c r="I7" s="15" t="n">
        <x:f>('P&amp;L'!I9-H35)*'План по месяцам'!I16</x:f>
        <x:v>18000000</x:v>
      </x:c>
      <x:c r="J7" s="15" t="n">
        <x:f>('P&amp;L'!J9-I35)*'План по месяцам'!J16</x:f>
        <x:v>18000000</x:v>
      </x:c>
      <x:c r="K7" s="15" t="n">
        <x:f>('P&amp;L'!K9-J35)*'План по месяцам'!K16</x:f>
        <x:v>18000000</x:v>
      </x:c>
      <x:c r="L7" s="15" t="n">
        <x:f>('P&amp;L'!L9-K35)*'План по месяцам'!L16</x:f>
        <x:v>18000000</x:v>
      </x:c>
      <x:c r="M7" s="15" t="n">
        <x:f>('P&amp;L'!M9-L35)*'План по месяцам'!M16</x:f>
        <x:v>18000000</x:v>
      </x:c>
      <x:c r="N7" s="14" t="n">
        <x:f>SUM(B7:M7)</x:f>
        <x:v>191700000</x:v>
      </x:c>
    </x:row>
    <x:row r="8" ht="26" customHeight="1">
      <x:c r="A8" s="2" t="str">
        <x:v>Погашение долга родителей прошлого месяца</x:v>
      </x:c>
      <x:c r="B8" s="14" t="n">
        <x:f>0</x:f>
        <x:v>0</x:v>
      </x:c>
      <x:c r="C8" s="14" t="n">
        <x:f>B34</x:f>
        <x:v>0</x:v>
      </x:c>
      <x:c r="D8" s="14" t="n">
        <x:f>C34</x:f>
        <x:v>0</x:v>
      </x:c>
      <x:c r="E8" s="14" t="n">
        <x:f>D34</x:f>
        <x:v>0</x:v>
      </x:c>
      <x:c r="F8" s="14" t="n">
        <x:f>E34</x:f>
        <x:v>0</x:v>
      </x:c>
      <x:c r="G8" s="14" t="n">
        <x:f>F34</x:f>
        <x:v>0</x:v>
      </x:c>
      <x:c r="H8" s="14" t="n">
        <x:f>G34</x:f>
        <x:v>0</x:v>
      </x:c>
      <x:c r="I8" s="14" t="n">
        <x:f>H34</x:f>
        <x:v>0</x:v>
      </x:c>
      <x:c r="J8" s="14" t="n">
        <x:f>I34</x:f>
        <x:v>0</x:v>
      </x:c>
      <x:c r="K8" s="14" t="n">
        <x:f>J34</x:f>
        <x:v>0</x:v>
      </x:c>
      <x:c r="L8" s="14" t="n">
        <x:f>K34</x:f>
        <x:v>0</x:v>
      </x:c>
      <x:c r="M8" s="14" t="n">
        <x:f>L34</x:f>
        <x:v>0</x:v>
      </x:c>
      <x:c r="N8" s="14" t="n">
        <x:f>SUM(B8:M8)</x:f>
        <x:v>0</x:v>
      </x:c>
    </x:row>
    <x:row r="9" ht="26" customHeight="1">
      <x:c r="A9" s="2" t="str">
        <x:v>Полученные авансы за следующий месяц</x:v>
      </x:c>
      <x:c r="B9" s="14" t="n">
        <x:f>B35</x:f>
        <x:v>0</x:v>
      </x:c>
      <x:c r="C9" s="14" t="n">
        <x:f>C35</x:f>
        <x:v>0</x:v>
      </x:c>
      <x:c r="D9" s="14" t="n">
        <x:f>D35</x:f>
        <x:v>0</x:v>
      </x:c>
      <x:c r="E9" s="14" t="n">
        <x:f>E35</x:f>
        <x:v>0</x:v>
      </x:c>
      <x:c r="F9" s="14" t="n">
        <x:f>F35</x:f>
        <x:v>0</x:v>
      </x:c>
      <x:c r="G9" s="14" t="n">
        <x:f>G35</x:f>
        <x:v>0</x:v>
      </x:c>
      <x:c r="H9" s="14" t="n">
        <x:f>H35</x:f>
        <x:v>0</x:v>
      </x:c>
      <x:c r="I9" s="14" t="n">
        <x:f>I35</x:f>
        <x:v>0</x:v>
      </x:c>
      <x:c r="J9" s="14" t="n">
        <x:f>J35</x:f>
        <x:v>0</x:v>
      </x:c>
      <x:c r="K9" s="14" t="n">
        <x:f>K35</x:f>
        <x:v>0</x:v>
      </x:c>
      <x:c r="L9" s="14" t="n">
        <x:f>L35</x:f>
        <x:v>0</x:v>
      </x:c>
      <x:c r="M9" s="14" t="n">
        <x:f>M35</x:f>
        <x:v>0</x:v>
      </x:c>
      <x:c r="N9" s="14" t="n">
        <x:f>SUM(B9:M9)</x:f>
        <x:v>0</x:v>
      </x:c>
    </x:row>
    <x:row r="10" ht="26" customHeight="1">
      <x:c r="A10" s="39" t="str">
        <x:v>Всего поступления от родителей</x:v>
      </x:c>
      <x:c r="B10" s="41" t="n">
        <x:f>SUM(B7:B9)</x:f>
        <x:v>7200000</x:v>
      </x:c>
      <x:c r="C10" s="41" t="n">
        <x:f>SUM(C7:C9)</x:f>
        <x:v>10800000</x:v>
      </x:c>
      <x:c r="D10" s="41" t="n">
        <x:f>SUM(D7:D9)</x:f>
        <x:v>14400000</x:v>
      </x:c>
      <x:c r="E10" s="41" t="n">
        <x:f>SUM(E7:E9)</x:f>
        <x:v>16200000</x:v>
      </x:c>
      <x:c r="F10" s="41" t="n">
        <x:f>SUM(F7:F9)</x:f>
        <x:v>17100000</x:v>
      </x:c>
      <x:c r="G10" s="41" t="n">
        <x:f>SUM(G7:G9)</x:f>
        <x:v>18000000</x:v>
      </x:c>
      <x:c r="H10" s="41" t="n">
        <x:f>SUM(H7:H9)</x:f>
        <x:v>18000000</x:v>
      </x:c>
      <x:c r="I10" s="41" t="n">
        <x:f>SUM(I7:I9)</x:f>
        <x:v>18000000</x:v>
      </x:c>
      <x:c r="J10" s="41" t="n">
        <x:f>SUM(J7:J9)</x:f>
        <x:v>18000000</x:v>
      </x:c>
      <x:c r="K10" s="41" t="n">
        <x:f>SUM(K7:K9)</x:f>
        <x:v>18000000</x:v>
      </x:c>
      <x:c r="L10" s="41" t="n">
        <x:f>SUM(L7:L9)</x:f>
        <x:v>18000000</x:v>
      </x:c>
      <x:c r="M10" s="41" t="n">
        <x:f>SUM(M7:M9)</x:f>
        <x:v>18000000</x:v>
      </x:c>
      <x:c r="N10" s="41" t="n">
        <x:f>SUM(B10:M10)</x:f>
        <x:v>191700000</x:v>
      </x:c>
    </x:row>
    <x:row r="11" ht="26" customHeight="1">
      <x:c r="A11" s="2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 ht="26" customHeight="1">
      <x:c r="A12" s="2" t="str">
        <x:v>Оплата питания и расходников текущего месяца</x:v>
      </x:c>
      <x:c r="B12" s="15" t="n">
        <x:f>'P&amp;L'!B13*'План по месяцам'!B18</x:f>
        <x:v>1104000</x:v>
      </x:c>
      <x:c r="C12" s="15" t="n">
        <x:f>'P&amp;L'!C13*'План по месяцам'!C18</x:f>
        <x:v>1656000</x:v>
      </x:c>
      <x:c r="D12" s="15" t="n">
        <x:f>'P&amp;L'!D13*'План по месяцам'!D18</x:f>
        <x:v>2208000</x:v>
      </x:c>
      <x:c r="E12" s="15" t="n">
        <x:f>'P&amp;L'!E13*'План по месяцам'!E18</x:f>
        <x:v>2484000</x:v>
      </x:c>
      <x:c r="F12" s="15" t="n">
        <x:f>'P&amp;L'!F13*'План по месяцам'!F18</x:f>
        <x:v>2622000</x:v>
      </x:c>
      <x:c r="G12" s="15" t="n">
        <x:f>'P&amp;L'!G13*'План по месяцам'!G18</x:f>
        <x:v>2760000</x:v>
      </x:c>
      <x:c r="H12" s="15" t="n">
        <x:f>'P&amp;L'!H13*'План по месяцам'!H18</x:f>
        <x:v>2760000</x:v>
      </x:c>
      <x:c r="I12" s="15" t="n">
        <x:f>'P&amp;L'!I13*'План по месяцам'!I18</x:f>
        <x:v>2760000</x:v>
      </x:c>
      <x:c r="J12" s="15" t="n">
        <x:f>'P&amp;L'!J13*'План по месяцам'!J18</x:f>
        <x:v>2760000</x:v>
      </x:c>
      <x:c r="K12" s="15" t="n">
        <x:f>'P&amp;L'!K13*'План по месяцам'!K18</x:f>
        <x:v>2760000</x:v>
      </x:c>
      <x:c r="L12" s="15" t="n">
        <x:f>'P&amp;L'!L13*'План по месяцам'!L18</x:f>
        <x:v>2760000</x:v>
      </x:c>
      <x:c r="M12" s="15" t="n">
        <x:f>'P&amp;L'!M13*'План по месяцам'!M18</x:f>
        <x:v>2760000</x:v>
      </x:c>
      <x:c r="N12" s="14" t="n">
        <x:f>SUM(B12:M12)</x:f>
        <x:v>29394000</x:v>
      </x:c>
    </x:row>
    <x:row r="13" ht="26" customHeight="1">
      <x:c r="A13" s="2" t="str">
        <x:v>Оплата поставщикам за предыдущий месяц</x:v>
      </x:c>
      <x:c r="B13" s="14" t="n">
        <x:f>0</x:f>
        <x:v>0</x:v>
      </x:c>
      <x:c r="C13" s="14" t="n">
        <x:f>B36</x:f>
        <x:v>0</x:v>
      </x:c>
      <x:c r="D13" s="14" t="n">
        <x:f>C36</x:f>
        <x:v>0</x:v>
      </x:c>
      <x:c r="E13" s="14" t="n">
        <x:f>D36</x:f>
        <x:v>0</x:v>
      </x:c>
      <x:c r="F13" s="14" t="n">
        <x:f>E36</x:f>
        <x:v>0</x:v>
      </x:c>
      <x:c r="G13" s="14" t="n">
        <x:f>F36</x:f>
        <x:v>0</x:v>
      </x:c>
      <x:c r="H13" s="14" t="n">
        <x:f>G36</x:f>
        <x:v>0</x:v>
      </x:c>
      <x:c r="I13" s="14" t="n">
        <x:f>H36</x:f>
        <x:v>0</x:v>
      </x:c>
      <x:c r="J13" s="14" t="n">
        <x:f>I36</x:f>
        <x:v>0</x:v>
      </x:c>
      <x:c r="K13" s="14" t="n">
        <x:f>J36</x:f>
        <x:v>0</x:v>
      </x:c>
      <x:c r="L13" s="14" t="n">
        <x:f>K36</x:f>
        <x:v>0</x:v>
      </x:c>
      <x:c r="M13" s="14" t="n">
        <x:f>L36</x:f>
        <x:v>0</x:v>
      </x:c>
      <x:c r="N13" s="14" t="n">
        <x:f>SUM(B13:M13)</x:f>
        <x:v>0</x:v>
      </x:c>
    </x:row>
    <x:row r="14" ht="26" customHeight="1">
      <x:c r="A14" s="2" t="str">
        <x:v>Выплаты команде</x:v>
      </x:c>
      <x:c r="B14" s="15" t="n">
        <x:f>'P&amp;L'!B26</x:f>
        <x:v>9100000</x:v>
      </x:c>
      <x:c r="C14" s="15" t="n">
        <x:f>'P&amp;L'!C26</x:f>
        <x:v>9100000</x:v>
      </x:c>
      <x:c r="D14" s="15" t="n">
        <x:f>'P&amp;L'!D26</x:f>
        <x:v>9100000</x:v>
      </x:c>
      <x:c r="E14" s="15" t="n">
        <x:f>'P&amp;L'!E26</x:f>
        <x:v>9100000</x:v>
      </x:c>
      <x:c r="F14" s="15" t="n">
        <x:f>'P&amp;L'!F26</x:f>
        <x:v>9100000</x:v>
      </x:c>
      <x:c r="G14" s="15" t="n">
        <x:f>'P&amp;L'!G26</x:f>
        <x:v>9100000</x:v>
      </x:c>
      <x:c r="H14" s="15" t="n">
        <x:f>'P&amp;L'!H26</x:f>
        <x:v>9100000</x:v>
      </x:c>
      <x:c r="I14" s="15" t="n">
        <x:f>'P&amp;L'!I26</x:f>
        <x:v>9100000</x:v>
      </x:c>
      <x:c r="J14" s="15" t="n">
        <x:f>'P&amp;L'!J26</x:f>
        <x:v>9100000</x:v>
      </x:c>
      <x:c r="K14" s="15" t="n">
        <x:f>'P&amp;L'!K26</x:f>
        <x:v>9100000</x:v>
      </x:c>
      <x:c r="L14" s="15" t="n">
        <x:f>'P&amp;L'!L26</x:f>
        <x:v>9100000</x:v>
      </x:c>
      <x:c r="M14" s="15" t="n">
        <x:f>'P&amp;L'!M26</x:f>
        <x:v>9100000</x:v>
      </x:c>
      <x:c r="N14" s="14" t="n">
        <x:f>SUM(B14:M14)</x:f>
        <x:v>109200000</x:v>
      </x:c>
    </x:row>
    <x:row r="15" ht="26" customHeight="1">
      <x:c r="A15" s="2" t="str">
        <x:v>Арендные платежи</x:v>
      </x:c>
      <x:c r="B15" s="15" t="n">
        <x:f>'P&amp;L'!B28</x:f>
        <x:v>3000000</x:v>
      </x:c>
      <x:c r="C15" s="15" t="n">
        <x:f>'P&amp;L'!C28</x:f>
        <x:v>3000000</x:v>
      </x:c>
      <x:c r="D15" s="15" t="n">
        <x:f>'P&amp;L'!D28</x:f>
        <x:v>3000000</x:v>
      </x:c>
      <x:c r="E15" s="15" t="n">
        <x:f>'P&amp;L'!E28</x:f>
        <x:v>3000000</x:v>
      </x:c>
      <x:c r="F15" s="15" t="n">
        <x:f>'P&amp;L'!F28</x:f>
        <x:v>3000000</x:v>
      </x:c>
      <x:c r="G15" s="15" t="n">
        <x:f>'P&amp;L'!G28</x:f>
        <x:v>3000000</x:v>
      </x:c>
      <x:c r="H15" s="15" t="n">
        <x:f>'P&amp;L'!H28</x:f>
        <x:v>3000000</x:v>
      </x:c>
      <x:c r="I15" s="15" t="n">
        <x:f>'P&amp;L'!I28</x:f>
        <x:v>3000000</x:v>
      </x:c>
      <x:c r="J15" s="15" t="n">
        <x:f>'P&amp;L'!J28</x:f>
        <x:v>3000000</x:v>
      </x:c>
      <x:c r="K15" s="15" t="n">
        <x:f>'P&amp;L'!K28</x:f>
        <x:v>3000000</x:v>
      </x:c>
      <x:c r="L15" s="15" t="n">
        <x:f>'P&amp;L'!L28</x:f>
        <x:v>3000000</x:v>
      </x:c>
      <x:c r="M15" s="15" t="n">
        <x:f>'P&amp;L'!M28</x:f>
        <x:v>3000000</x:v>
      </x:c>
      <x:c r="N15" s="14" t="n">
        <x:f>SUM(B15:M15)</x:f>
        <x:v>36000000</x:v>
      </x:c>
    </x:row>
    <x:row r="16" ht="26" customHeight="1">
      <x:c r="A16" s="2" t="str">
        <x:v>Прочие постоянные платежи</x:v>
      </x:c>
      <x:c r="B16" s="15" t="n">
        <x:f>SUM('P&amp;L'!B29:B37)</x:f>
        <x:v>1500000</x:v>
      </x:c>
      <x:c r="C16" s="15" t="n">
        <x:f>SUM('P&amp;L'!C29:C37)</x:f>
        <x:v>1500000</x:v>
      </x:c>
      <x:c r="D16" s="15" t="n">
        <x:f>SUM('P&amp;L'!D29:D37)</x:f>
        <x:v>1500000</x:v>
      </x:c>
      <x:c r="E16" s="15" t="n">
        <x:f>SUM('P&amp;L'!E29:E37)</x:f>
        <x:v>1500000</x:v>
      </x:c>
      <x:c r="F16" s="15" t="n">
        <x:f>SUM('P&amp;L'!F29:F37)</x:f>
        <x:v>1500000</x:v>
      </x:c>
      <x:c r="G16" s="15" t="n">
        <x:f>SUM('P&amp;L'!G29:G37)</x:f>
        <x:v>1500000</x:v>
      </x:c>
      <x:c r="H16" s="15" t="n">
        <x:f>SUM('P&amp;L'!H29:H37)</x:f>
        <x:v>1500000</x:v>
      </x:c>
      <x:c r="I16" s="15" t="n">
        <x:f>SUM('P&amp;L'!I29:I37)</x:f>
        <x:v>1500000</x:v>
      </x:c>
      <x:c r="J16" s="15" t="n">
        <x:f>SUM('P&amp;L'!J29:J37)</x:f>
        <x:v>1500000</x:v>
      </x:c>
      <x:c r="K16" s="15" t="n">
        <x:f>SUM('P&amp;L'!K29:K37)</x:f>
        <x:v>1500000</x:v>
      </x:c>
      <x:c r="L16" s="15" t="n">
        <x:f>SUM('P&amp;L'!L29:L37)</x:f>
        <x:v>1500000</x:v>
      </x:c>
      <x:c r="M16" s="15" t="n">
        <x:f>SUM('P&amp;L'!M29:M37)</x:f>
        <x:v>1500000</x:v>
      </x:c>
      <x:c r="N16" s="14" t="n">
        <x:f>SUM(B16:M16)</x:f>
        <x:v>18000000</x:v>
      </x:c>
    </x:row>
    <x:row r="17" ht="26" customHeight="1">
      <x:c r="A17" s="2" t="str">
        <x:v>Проценты уплаченные</x:v>
      </x:c>
      <x:c r="B17" s="15" t="n">
        <x:f>'P&amp;L'!B45</x:f>
        <x:v>0</x:v>
      </x:c>
      <x:c r="C17" s="15" t="n">
        <x:f>'P&amp;L'!C45</x:f>
        <x:v>0</x:v>
      </x:c>
      <x:c r="D17" s="15" t="n">
        <x:f>'P&amp;L'!D45</x:f>
        <x:v>0</x:v>
      </x:c>
      <x:c r="E17" s="15" t="n">
        <x:f>'P&amp;L'!E45</x:f>
        <x:v>0</x:v>
      </x:c>
      <x:c r="F17" s="15" t="n">
        <x:f>'P&amp;L'!F45</x:f>
        <x:v>0</x:v>
      </x:c>
      <x:c r="G17" s="15" t="n">
        <x:f>'P&amp;L'!G45</x:f>
        <x:v>0</x:v>
      </x:c>
      <x:c r="H17" s="15" t="n">
        <x:f>'P&amp;L'!H45</x:f>
        <x:v>0</x:v>
      </x:c>
      <x:c r="I17" s="15" t="n">
        <x:f>'P&amp;L'!I45</x:f>
        <x:v>0</x:v>
      </x:c>
      <x:c r="J17" s="15" t="n">
        <x:f>'P&amp;L'!J45</x:f>
        <x:v>0</x:v>
      </x:c>
      <x:c r="K17" s="15" t="n">
        <x:f>'P&amp;L'!K45</x:f>
        <x:v>0</x:v>
      </x:c>
      <x:c r="L17" s="15" t="n">
        <x:f>'P&amp;L'!L45</x:f>
        <x:v>0</x:v>
      </x:c>
      <x:c r="M17" s="15" t="n">
        <x:f>'P&amp;L'!M45</x:f>
        <x:v>0</x:v>
      </x:c>
      <x:c r="N17" s="14" t="n">
        <x:f>SUM(B17:M17)</x:f>
        <x:v>0</x:v>
      </x:c>
    </x:row>
    <x:row r="18" ht="26" customHeight="1">
      <x:c r="A18" s="2" t="str">
        <x:v>Налог уплаченный</x:v>
      </x:c>
      <x:c r="B18" s="15" t="n">
        <x:f>'P&amp;L'!B47*'План по месяцам'!B20+0</x:f>
        <x:v>0</x:v>
      </x:c>
      <x:c r="C18" s="15" t="n">
        <x:f>'P&amp;L'!C47*'План по месяцам'!C20+B37</x:f>
        <x:v>0</x:v>
      </x:c>
      <x:c r="D18" s="15" t="n">
        <x:f>'P&amp;L'!D47*'План по месяцам'!D20+C37</x:f>
        <x:v>0</x:v>
      </x:c>
      <x:c r="E18" s="15" t="n">
        <x:f>'P&amp;L'!E47*'План по месяцам'!E20+D37</x:f>
        <x:v>0</x:v>
      </x:c>
      <x:c r="F18" s="15" t="n">
        <x:f>'P&amp;L'!F47*'План по месяцам'!F20+E37</x:f>
        <x:v>0</x:v>
      </x:c>
      <x:c r="G18" s="15" t="n">
        <x:f>'P&amp;L'!G47*'План по месяцам'!G20+F37</x:f>
        <x:v>0</x:v>
      </x:c>
      <x:c r="H18" s="15" t="n">
        <x:f>'P&amp;L'!H47*'План по месяцам'!H20+G37</x:f>
        <x:v>0</x:v>
      </x:c>
      <x:c r="I18" s="15" t="n">
        <x:f>'P&amp;L'!I47*'План по месяцам'!I20+H37</x:f>
        <x:v>0</x:v>
      </x:c>
      <x:c r="J18" s="15" t="n">
        <x:f>'P&amp;L'!J47*'План по месяцам'!J20+I37</x:f>
        <x:v>0</x:v>
      </x:c>
      <x:c r="K18" s="15" t="n">
        <x:f>'P&amp;L'!K47*'План по месяцам'!K20+J37</x:f>
        <x:v>0</x:v>
      </x:c>
      <x:c r="L18" s="15" t="n">
        <x:f>'P&amp;L'!L47*'План по месяцам'!L20+K37</x:f>
        <x:v>0</x:v>
      </x:c>
      <x:c r="M18" s="15" t="n">
        <x:f>'P&amp;L'!M47*'План по месяцам'!M20+L37</x:f>
        <x:v>0</x:v>
      </x:c>
      <x:c r="N18" s="14" t="n">
        <x:f>SUM(B18:M18)</x:f>
        <x:v>0</x:v>
      </x:c>
    </x:row>
    <x:row r="19" ht="26" customHeight="1">
      <x:c r="A19" s="39" t="str">
        <x:v>Всего операционные платежи</x:v>
      </x:c>
      <x:c r="B19" s="41" t="n">
        <x:f>SUM(B12:B18)</x:f>
        <x:v>14704000</x:v>
      </x:c>
      <x:c r="C19" s="41" t="n">
        <x:f>SUM(C12:C18)</x:f>
        <x:v>15256000</x:v>
      </x:c>
      <x:c r="D19" s="41" t="n">
        <x:f>SUM(D12:D18)</x:f>
        <x:v>15808000</x:v>
      </x:c>
      <x:c r="E19" s="41" t="n">
        <x:f>SUM(E12:E18)</x:f>
        <x:v>16084000</x:v>
      </x:c>
      <x:c r="F19" s="41" t="n">
        <x:f>SUM(F12:F18)</x:f>
        <x:v>16222000</x:v>
      </x:c>
      <x:c r="G19" s="41" t="n">
        <x:f>SUM(G12:G18)</x:f>
        <x:v>16360000</x:v>
      </x:c>
      <x:c r="H19" s="41" t="n">
        <x:f>SUM(H12:H18)</x:f>
        <x:v>16360000</x:v>
      </x:c>
      <x:c r="I19" s="41" t="n">
        <x:f>SUM(I12:I18)</x:f>
        <x:v>16360000</x:v>
      </x:c>
      <x:c r="J19" s="41" t="n">
        <x:f>SUM(J12:J18)</x:f>
        <x:v>16360000</x:v>
      </x:c>
      <x:c r="K19" s="41" t="n">
        <x:f>SUM(K12:K18)</x:f>
        <x:v>16360000</x:v>
      </x:c>
      <x:c r="L19" s="41" t="n">
        <x:f>SUM(L12:L18)</x:f>
        <x:v>16360000</x:v>
      </x:c>
      <x:c r="M19" s="41" t="n">
        <x:f>SUM(M12:M18)</x:f>
        <x:v>16360000</x:v>
      </x:c>
      <x:c r="N19" s="41" t="n">
        <x:f>SUM(B19:M19)</x:f>
        <x:v>192594000</x:v>
      </x:c>
    </x:row>
    <x:row r="20" ht="26" customHeight="1">
      <x:c r="A20" s="39" t="str">
        <x:v>Операционный денежный поток</x:v>
      </x:c>
      <x:c r="B20" s="41" t="n">
        <x:f>B10-B19</x:f>
        <x:v>-7504000</x:v>
      </x:c>
      <x:c r="C20" s="41" t="n">
        <x:f>C10-C19</x:f>
        <x:v>-4456000</x:v>
      </x:c>
      <x:c r="D20" s="41" t="n">
        <x:f>D10-D19</x:f>
        <x:v>-1408000</x:v>
      </x:c>
      <x:c r="E20" s="41" t="n">
        <x:f>E10-E19</x:f>
        <x:v>116000</x:v>
      </x:c>
      <x:c r="F20" s="41" t="n">
        <x:f>F10-F19</x:f>
        <x:v>878000</x:v>
      </x:c>
      <x:c r="G20" s="41" t="n">
        <x:f>G10-G19</x:f>
        <x:v>1640000</x:v>
      </x:c>
      <x:c r="H20" s="41" t="n">
        <x:f>H10-H19</x:f>
        <x:v>1640000</x:v>
      </x:c>
      <x:c r="I20" s="41" t="n">
        <x:f>I10-I19</x:f>
        <x:v>1640000</x:v>
      </x:c>
      <x:c r="J20" s="41" t="n">
        <x:f>J10-J19</x:f>
        <x:v>1640000</x:v>
      </x:c>
      <x:c r="K20" s="41" t="n">
        <x:f>K10-K19</x:f>
        <x:v>1640000</x:v>
      </x:c>
      <x:c r="L20" s="41" t="n">
        <x:f>L10-L19</x:f>
        <x:v>1640000</x:v>
      </x:c>
      <x:c r="M20" s="41" t="n">
        <x:f>M10-M19</x:f>
        <x:v>1640000</x:v>
      </x:c>
      <x:c r="N20" s="41" t="n">
        <x:f>SUM(B20:M20)</x:f>
        <x:v>-894000</x:v>
      </x:c>
    </x:row>
    <x:row r="21" ht="26" customHeight="1">
      <x:c r="A21" s="2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6" customHeight="1">
      <x:c r="A22" s="2" t="str">
        <x:v>Вложения в активы</x:v>
      </x:c>
      <x:c r="B22" s="15" t="n">
        <x:f>'План по месяцам'!B22</x:f>
        <x:v>0</x:v>
      </x:c>
      <x:c r="C22" s="15" t="n">
        <x:f>'План по месяцам'!C22</x:f>
        <x:v>0</x:v>
      </x:c>
      <x:c r="D22" s="15" t="n">
        <x:f>'План по месяцам'!D22</x:f>
        <x:v>0</x:v>
      </x:c>
      <x:c r="E22" s="15" t="n">
        <x:f>'План по месяцам'!E22</x:f>
        <x:v>0</x:v>
      </x:c>
      <x:c r="F22" s="15" t="n">
        <x:f>'План по месяцам'!F22</x:f>
        <x:v>0</x:v>
      </x:c>
      <x:c r="G22" s="15" t="n">
        <x:f>'План по месяцам'!G22</x:f>
        <x:v>0</x:v>
      </x:c>
      <x:c r="H22" s="15" t="n">
        <x:f>'План по месяцам'!H22</x:f>
        <x:v>0</x:v>
      </x:c>
      <x:c r="I22" s="15" t="n">
        <x:f>'План по месяцам'!I22</x:f>
        <x:v>0</x:v>
      </x:c>
      <x:c r="J22" s="15" t="n">
        <x:f>'План по месяцам'!J22</x:f>
        <x:v>0</x:v>
      </x:c>
      <x:c r="K22" s="15" t="n">
        <x:f>'План по месяцам'!K22</x:f>
        <x:v>0</x:v>
      </x:c>
      <x:c r="L22" s="15" t="n">
        <x:f>'План по месяцам'!L22</x:f>
        <x:v>0</x:v>
      </x:c>
      <x:c r="M22" s="15" t="n">
        <x:f>'План по месяцам'!M22</x:f>
        <x:v>0</x:v>
      </x:c>
      <x:c r="N22" s="14" t="n">
        <x:f>SUM(B22:M22)</x:f>
        <x:v>0</x:v>
      </x:c>
    </x:row>
    <x:row r="23" ht="26" customHeight="1">
      <x:c r="A23" s="39" t="str">
        <x:v>Инвестиционный денежный поток</x:v>
      </x:c>
      <x:c r="B23" s="41" t="n">
        <x:f>-B22</x:f>
        <x:v>0</x:v>
      </x:c>
      <x:c r="C23" s="41" t="n">
        <x:f>-C22</x:f>
        <x:v>0</x:v>
      </x:c>
      <x:c r="D23" s="41" t="n">
        <x:f>-D22</x:f>
        <x:v>0</x:v>
      </x:c>
      <x:c r="E23" s="41" t="n">
        <x:f>-E22</x:f>
        <x:v>0</x:v>
      </x:c>
      <x:c r="F23" s="41" t="n">
        <x:f>-F22</x:f>
        <x:v>0</x:v>
      </x:c>
      <x:c r="G23" s="41" t="n">
        <x:f>-G22</x:f>
        <x:v>0</x:v>
      </x:c>
      <x:c r="H23" s="41" t="n">
        <x:f>-H22</x:f>
        <x:v>0</x:v>
      </x:c>
      <x:c r="I23" s="41" t="n">
        <x:f>-I22</x:f>
        <x:v>0</x:v>
      </x:c>
      <x:c r="J23" s="41" t="n">
        <x:f>-J22</x:f>
        <x:v>0</x:v>
      </x:c>
      <x:c r="K23" s="41" t="n">
        <x:f>-K22</x:f>
        <x:v>0</x:v>
      </x:c>
      <x:c r="L23" s="41" t="n">
        <x:f>-L22</x:f>
        <x:v>0</x:v>
      </x:c>
      <x:c r="M23" s="41" t="n">
        <x:f>-M22</x:f>
        <x:v>0</x:v>
      </x:c>
      <x:c r="N23" s="41" t="n">
        <x:f>SUM(B23:M23)</x:f>
        <x:v>0</x:v>
      </x:c>
    </x:row>
    <x:row r="24" ht="26" customHeight="1">
      <x:c r="A24" s="2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 ht="26" customHeight="1">
      <x:c r="A25" s="2" t="str">
        <x:v>Полученные кредиты</x:v>
      </x:c>
      <x:c r="B25" s="15" t="n">
        <x:f>'Активы и кредит'!B21</x:f>
        <x:v>0</x:v>
      </x:c>
      <x:c r="C25" s="15" t="n">
        <x:f>'Активы и кредит'!C21</x:f>
        <x:v>0</x:v>
      </x:c>
      <x:c r="D25" s="15" t="n">
        <x:f>'Активы и кредит'!D21</x:f>
        <x:v>0</x:v>
      </x:c>
      <x:c r="E25" s="15" t="n">
        <x:f>'Активы и кредит'!E21</x:f>
        <x:v>0</x:v>
      </x:c>
      <x:c r="F25" s="15" t="n">
        <x:f>'Активы и кредит'!F21</x:f>
        <x:v>0</x:v>
      </x:c>
      <x:c r="G25" s="15" t="n">
        <x:f>'Активы и кредит'!G21</x:f>
        <x:v>0</x:v>
      </x:c>
      <x:c r="H25" s="15" t="n">
        <x:f>'Активы и кредит'!H21</x:f>
        <x:v>0</x:v>
      </x:c>
      <x:c r="I25" s="15" t="n">
        <x:f>'Активы и кредит'!I21</x:f>
        <x:v>0</x:v>
      </x:c>
      <x:c r="J25" s="15" t="n">
        <x:f>'Активы и кредит'!J21</x:f>
        <x:v>0</x:v>
      </x:c>
      <x:c r="K25" s="15" t="n">
        <x:f>'Активы и кредит'!K21</x:f>
        <x:v>0</x:v>
      </x:c>
      <x:c r="L25" s="15" t="n">
        <x:f>'Активы и кредит'!L21</x:f>
        <x:v>0</x:v>
      </x:c>
      <x:c r="M25" s="15" t="n">
        <x:f>'Активы и кредит'!M21</x:f>
        <x:v>0</x:v>
      </x:c>
      <x:c r="N25" s="14" t="n">
        <x:f>SUM(B25:M25)</x:f>
        <x:v>0</x:v>
      </x:c>
    </x:row>
    <x:row r="26" ht="26" customHeight="1">
      <x:c r="A26" s="2" t="str">
        <x:v>Возврат основного долга</x:v>
      </x:c>
      <x:c r="B26" s="15" t="n">
        <x:f>'Активы и кредит'!B22</x:f>
        <x:v>0</x:v>
      </x:c>
      <x:c r="C26" s="15" t="n">
        <x:f>'Активы и кредит'!C22</x:f>
        <x:v>0</x:v>
      </x:c>
      <x:c r="D26" s="15" t="n">
        <x:f>'Активы и кредит'!D22</x:f>
        <x:v>0</x:v>
      </x:c>
      <x:c r="E26" s="15" t="n">
        <x:f>'Активы и кредит'!E22</x:f>
        <x:v>0</x:v>
      </x:c>
      <x:c r="F26" s="15" t="n">
        <x:f>'Активы и кредит'!F22</x:f>
        <x:v>0</x:v>
      </x:c>
      <x:c r="G26" s="15" t="n">
        <x:f>'Активы и кредит'!G22</x:f>
        <x:v>0</x:v>
      </x:c>
      <x:c r="H26" s="15" t="n">
        <x:f>'Активы и кредит'!H22</x:f>
        <x:v>0</x:v>
      </x:c>
      <x:c r="I26" s="15" t="n">
        <x:f>'Активы и кредит'!I22</x:f>
        <x:v>0</x:v>
      </x:c>
      <x:c r="J26" s="15" t="n">
        <x:f>'Активы и кредит'!J22</x:f>
        <x:v>0</x:v>
      </x:c>
      <x:c r="K26" s="15" t="n">
        <x:f>'Активы и кредит'!K22</x:f>
        <x:v>0</x:v>
      </x:c>
      <x:c r="L26" s="15" t="n">
        <x:f>'Активы и кредит'!L22</x:f>
        <x:v>0</x:v>
      </x:c>
      <x:c r="M26" s="15" t="n">
        <x:f>'Активы и кредит'!M22</x:f>
        <x:v>0</x:v>
      </x:c>
      <x:c r="N26" s="14" t="n">
        <x:f>SUM(B26:M26)</x:f>
        <x:v>0</x:v>
      </x:c>
    </x:row>
    <x:row r="27" ht="26" customHeight="1">
      <x:c r="A27" s="2" t="str">
        <x:v>Взносы собственника</x:v>
      </x:c>
      <x:c r="B27" s="15" t="n">
        <x:f>'План по месяцам'!B25</x:f>
        <x:v>0</x:v>
      </x:c>
      <x:c r="C27" s="15" t="n">
        <x:f>'План по месяцам'!C25</x:f>
        <x:v>0</x:v>
      </x:c>
      <x:c r="D27" s="15" t="n">
        <x:f>'План по месяцам'!D25</x:f>
        <x:v>0</x:v>
      </x:c>
      <x:c r="E27" s="15" t="n">
        <x:f>'План по месяцам'!E25</x:f>
        <x:v>0</x:v>
      </x:c>
      <x:c r="F27" s="15" t="n">
        <x:f>'План по месяцам'!F25</x:f>
        <x:v>0</x:v>
      </x:c>
      <x:c r="G27" s="15" t="n">
        <x:f>'План по месяцам'!G25</x:f>
        <x:v>0</x:v>
      </x:c>
      <x:c r="H27" s="15" t="n">
        <x:f>'План по месяцам'!H25</x:f>
        <x:v>0</x:v>
      </x:c>
      <x:c r="I27" s="15" t="n">
        <x:f>'План по месяцам'!I25</x:f>
        <x:v>0</x:v>
      </x:c>
      <x:c r="J27" s="15" t="n">
        <x:f>'План по месяцам'!J25</x:f>
        <x:v>0</x:v>
      </x:c>
      <x:c r="K27" s="15" t="n">
        <x:f>'План по месяцам'!K25</x:f>
        <x:v>0</x:v>
      </x:c>
      <x:c r="L27" s="15" t="n">
        <x:f>'План по месяцам'!L25</x:f>
        <x:v>0</x:v>
      </x:c>
      <x:c r="M27" s="15" t="n">
        <x:f>'План по месяцам'!M25</x:f>
        <x:v>0</x:v>
      </x:c>
      <x:c r="N27" s="14" t="n">
        <x:f>SUM(B27:M27)</x:f>
        <x:v>0</x:v>
      </x:c>
    </x:row>
    <x:row r="28" ht="26" customHeight="1">
      <x:c r="A28" s="2" t="str">
        <x:v>Изъятия собственником</x:v>
      </x:c>
      <x:c r="B28" s="15" t="n">
        <x:f>'План по месяцам'!B26</x:f>
        <x:v>0</x:v>
      </x:c>
      <x:c r="C28" s="15" t="n">
        <x:f>'План по месяцам'!C26</x:f>
        <x:v>0</x:v>
      </x:c>
      <x:c r="D28" s="15" t="n">
        <x:f>'План по месяцам'!D26</x:f>
        <x:v>0</x:v>
      </x:c>
      <x:c r="E28" s="15" t="n">
        <x:f>'План по месяцам'!E26</x:f>
        <x:v>0</x:v>
      </x:c>
      <x:c r="F28" s="15" t="n">
        <x:f>'План по месяцам'!F26</x:f>
        <x:v>0</x:v>
      </x:c>
      <x:c r="G28" s="15" t="n">
        <x:f>'План по месяцам'!G26</x:f>
        <x:v>0</x:v>
      </x:c>
      <x:c r="H28" s="15" t="n">
        <x:f>'План по месяцам'!H26</x:f>
        <x:v>0</x:v>
      </x:c>
      <x:c r="I28" s="15" t="n">
        <x:f>'План по месяцам'!I26</x:f>
        <x:v>0</x:v>
      </x:c>
      <x:c r="J28" s="15" t="n">
        <x:f>'План по месяцам'!J26</x:f>
        <x:v>0</x:v>
      </x:c>
      <x:c r="K28" s="15" t="n">
        <x:f>'План по месяцам'!K26</x:f>
        <x:v>0</x:v>
      </x:c>
      <x:c r="L28" s="15" t="n">
        <x:f>'План по месяцам'!L26</x:f>
        <x:v>0</x:v>
      </x:c>
      <x:c r="M28" s="15" t="n">
        <x:f>'План по месяцам'!M26</x:f>
        <x:v>0</x:v>
      </x:c>
      <x:c r="N28" s="14" t="n">
        <x:f>SUM(B28:M28)</x:f>
        <x:v>0</x:v>
      </x:c>
    </x:row>
    <x:row r="29" ht="26" customHeight="1">
      <x:c r="A29" s="39" t="str">
        <x:v>Финансовый денежный поток</x:v>
      </x:c>
      <x:c r="B29" s="41" t="n">
        <x:f>B25-B26+B27-B28</x:f>
        <x:v>0</x:v>
      </x:c>
      <x:c r="C29" s="41" t="n">
        <x:f>C25-C26+C27-C28</x:f>
        <x:v>0</x:v>
      </x:c>
      <x:c r="D29" s="41" t="n">
        <x:f>D25-D26+D27-D28</x:f>
        <x:v>0</x:v>
      </x:c>
      <x:c r="E29" s="41" t="n">
        <x:f>E25-E26+E27-E28</x:f>
        <x:v>0</x:v>
      </x:c>
      <x:c r="F29" s="41" t="n">
        <x:f>F25-F26+F27-F28</x:f>
        <x:v>0</x:v>
      </x:c>
      <x:c r="G29" s="41" t="n">
        <x:f>G25-G26+G27-G28</x:f>
        <x:v>0</x:v>
      </x:c>
      <x:c r="H29" s="41" t="n">
        <x:f>H25-H26+H27-H28</x:f>
        <x:v>0</x:v>
      </x:c>
      <x:c r="I29" s="41" t="n">
        <x:f>I25-I26+I27-I28</x:f>
        <x:v>0</x:v>
      </x:c>
      <x:c r="J29" s="41" t="n">
        <x:f>J25-J26+J27-J28</x:f>
        <x:v>0</x:v>
      </x:c>
      <x:c r="K29" s="41" t="n">
        <x:f>K25-K26+K27-K28</x:f>
        <x:v>0</x:v>
      </x:c>
      <x:c r="L29" s="41" t="n">
        <x:f>L25-L26+L27-L28</x:f>
        <x:v>0</x:v>
      </x:c>
      <x:c r="M29" s="41" t="n">
        <x:f>M25-M26+M27-M28</x:f>
        <x:v>0</x:v>
      </x:c>
      <x:c r="N29" s="41" t="n">
        <x:f>SUM(B29:M29)</x:f>
        <x:v>0</x:v>
      </x:c>
    </x:row>
    <x:row r="30" ht="26" customHeight="1">
      <x:c r="A30" s="2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6" customHeight="1">
      <x:c r="A31" s="39" t="str">
        <x:v>Изменение денег</x:v>
      </x:c>
      <x:c r="B31" s="41" t="n">
        <x:f>B20+B23+B29</x:f>
        <x:v>-7504000</x:v>
      </x:c>
      <x:c r="C31" s="41" t="n">
        <x:f>C20+C23+C29</x:f>
        <x:v>-4456000</x:v>
      </x:c>
      <x:c r="D31" s="41" t="n">
        <x:f>D20+D23+D29</x:f>
        <x:v>-1408000</x:v>
      </x:c>
      <x:c r="E31" s="41" t="n">
        <x:f>E20+E23+E29</x:f>
        <x:v>116000</x:v>
      </x:c>
      <x:c r="F31" s="41" t="n">
        <x:f>F20+F23+F29</x:f>
        <x:v>878000</x:v>
      </x:c>
      <x:c r="G31" s="41" t="n">
        <x:f>G20+G23+G29</x:f>
        <x:v>1640000</x:v>
      </x:c>
      <x:c r="H31" s="41" t="n">
        <x:f>H20+H23+H29</x:f>
        <x:v>1640000</x:v>
      </x:c>
      <x:c r="I31" s="41" t="n">
        <x:f>I20+I23+I29</x:f>
        <x:v>1640000</x:v>
      </x:c>
      <x:c r="J31" s="41" t="n">
        <x:f>J20+J23+J29</x:f>
        <x:v>1640000</x:v>
      </x:c>
      <x:c r="K31" s="41" t="n">
        <x:f>K20+K23+K29</x:f>
        <x:v>1640000</x:v>
      </x:c>
      <x:c r="L31" s="41" t="n">
        <x:f>L20+L23+L29</x:f>
        <x:v>1640000</x:v>
      </x:c>
      <x:c r="M31" s="41" t="n">
        <x:f>M20+M23+M29</x:f>
        <x:v>1640000</x:v>
      </x:c>
      <x:c r="N31" s="41" t="n">
        <x:f>SUM(B31:M31)</x:f>
        <x:v>-894000</x:v>
      </x:c>
    </x:row>
    <x:row r="32" ht="26" customHeight="1">
      <x:c r="A32" s="39" t="str">
        <x:v>Деньги на конец</x:v>
      </x:c>
      <x:c r="B32" s="41" t="n">
        <x:f>B5+B31</x:f>
        <x:v>7496000</x:v>
      </x:c>
      <x:c r="C32" s="41" t="n">
        <x:f>C5+C31</x:f>
        <x:v>3040000</x:v>
      </x:c>
      <x:c r="D32" s="41" t="n">
        <x:f>D5+D31</x:f>
        <x:v>1632000</x:v>
      </x:c>
      <x:c r="E32" s="41" t="n">
        <x:f>E5+E31</x:f>
        <x:v>1748000</x:v>
      </x:c>
      <x:c r="F32" s="41" t="n">
        <x:f>F5+F31</x:f>
        <x:v>2626000</x:v>
      </x:c>
      <x:c r="G32" s="41" t="n">
        <x:f>G5+G31</x:f>
        <x:v>4266000</x:v>
      </x:c>
      <x:c r="H32" s="41" t="n">
        <x:f>H5+H31</x:f>
        <x:v>5906000</x:v>
      </x:c>
      <x:c r="I32" s="41" t="n">
        <x:f>I5+I31</x:f>
        <x:v>7546000</x:v>
      </x:c>
      <x:c r="J32" s="41" t="n">
        <x:f>J5+J31</x:f>
        <x:v>9186000</x:v>
      </x:c>
      <x:c r="K32" s="41" t="n">
        <x:f>K5+K31</x:f>
        <x:v>10826000</x:v>
      </x:c>
      <x:c r="L32" s="41" t="n">
        <x:f>L5+L31</x:f>
        <x:v>12466000</x:v>
      </x:c>
      <x:c r="M32" s="41" t="n">
        <x:f>M5+M31</x:f>
        <x:v>14106000</x:v>
      </x:c>
      <x:c r="N32" s="41" t="n">
        <x:f>M32</x:f>
        <x:v>14106000</x:v>
      </x:c>
    </x:row>
    <x:row r="33" ht="26" customHeight="1">
      <x:c r="A33" s="2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6" customHeight="1">
      <x:c r="A34" s="2" t="str">
        <x:v>Долг родителей на конец</x:v>
      </x:c>
      <x:c r="B34" s="15" t="n">
        <x:f>('P&amp;L'!B9-'Активы и кредит'!$B$9)*(1-'План по месяцам'!B16)</x:f>
        <x:v>0</x:v>
      </x:c>
      <x:c r="C34" s="15" t="n">
        <x:f>('P&amp;L'!C9-B35)*(1-'План по месяцам'!C16)</x:f>
        <x:v>0</x:v>
      </x:c>
      <x:c r="D34" s="15" t="n">
        <x:f>('P&amp;L'!D9-C35)*(1-'План по месяцам'!D16)</x:f>
        <x:v>0</x:v>
      </x:c>
      <x:c r="E34" s="15" t="n">
        <x:f>('P&amp;L'!E9-D35)*(1-'План по месяцам'!E16)</x:f>
        <x:v>0</x:v>
      </x:c>
      <x:c r="F34" s="15" t="n">
        <x:f>('P&amp;L'!F9-E35)*(1-'План по месяцам'!F16)</x:f>
        <x:v>0</x:v>
      </x:c>
      <x:c r="G34" s="15" t="n">
        <x:f>('P&amp;L'!G9-F35)*(1-'План по месяцам'!G16)</x:f>
        <x:v>0</x:v>
      </x:c>
      <x:c r="H34" s="15" t="n">
        <x:f>('P&amp;L'!H9-G35)*(1-'План по месяцам'!H16)</x:f>
        <x:v>0</x:v>
      </x:c>
      <x:c r="I34" s="15" t="n">
        <x:f>('P&amp;L'!I9-H35)*(1-'План по месяцам'!I16)</x:f>
        <x:v>0</x:v>
      </x:c>
      <x:c r="J34" s="15" t="n">
        <x:f>('P&amp;L'!J9-I35)*(1-'План по месяцам'!J16)</x:f>
        <x:v>0</x:v>
      </x:c>
      <x:c r="K34" s="15" t="n">
        <x:f>('P&amp;L'!K9-J35)*(1-'План по месяцам'!K16)</x:f>
        <x:v>0</x:v>
      </x:c>
      <x:c r="L34" s="15" t="n">
        <x:f>('P&amp;L'!L9-K35)*(1-'План по месяцам'!L16)</x:f>
        <x:v>0</x:v>
      </x:c>
      <x:c r="M34" s="15" t="n">
        <x:f>('P&amp;L'!M9-L35)*(1-'План по месяцам'!M16)</x:f>
        <x:v>0</x:v>
      </x:c>
      <x:c r="N34" s="14" t="n">
        <x:f>M34</x:f>
        <x:v>0</x:v>
      </x:c>
    </x:row>
    <x:row r="35" ht="26" customHeight="1">
      <x:c r="A35" s="2" t="str">
        <x:v>Авансы родителей на конец</x:v>
      </x:c>
      <x:c r="B35" s="15" t="n">
        <x:f>'P&amp;L'!C9*'План по месяцам'!B17</x:f>
        <x:v>0</x:v>
      </x:c>
      <x:c r="C35" s="15" t="n">
        <x:f>'P&amp;L'!D9*'План по месяцам'!C17</x:f>
        <x:v>0</x:v>
      </x:c>
      <x:c r="D35" s="15" t="n">
        <x:f>'P&amp;L'!E9*'План по месяцам'!D17</x:f>
        <x:v>0</x:v>
      </x:c>
      <x:c r="E35" s="15" t="n">
        <x:f>'P&amp;L'!F9*'План по месяцам'!E17</x:f>
        <x:v>0</x:v>
      </x:c>
      <x:c r="F35" s="15" t="n">
        <x:f>'P&amp;L'!G9*'План по месяцам'!F17</x:f>
        <x:v>0</x:v>
      </x:c>
      <x:c r="G35" s="15" t="n">
        <x:f>'P&amp;L'!H9*'План по месяцам'!G17</x:f>
        <x:v>0</x:v>
      </x:c>
      <x:c r="H35" s="15" t="n">
        <x:f>'P&amp;L'!I9*'План по месяцам'!H17</x:f>
        <x:v>0</x:v>
      </x:c>
      <x:c r="I35" s="15" t="n">
        <x:f>'P&amp;L'!J9*'План по месяцам'!I17</x:f>
        <x:v>0</x:v>
      </x:c>
      <x:c r="J35" s="15" t="n">
        <x:f>'P&amp;L'!K9*'План по месяцам'!J17</x:f>
        <x:v>0</x:v>
      </x:c>
      <x:c r="K35" s="15" t="n">
        <x:f>'P&amp;L'!L9*'План по месяцам'!K17</x:f>
        <x:v>0</x:v>
      </x:c>
      <x:c r="L35" s="15" t="n">
        <x:f>'P&amp;L'!M9*'План по месяцам'!L17</x:f>
        <x:v>0</x:v>
      </x:c>
      <x:c r="M35" s="15" t="n">
        <x:f>'План по месяцам'!$B$32*'План по месяцам'!M17</x:f>
        <x:v>0</x:v>
      </x:c>
      <x:c r="N35" s="14" t="n">
        <x:f>M35</x:f>
        <x:v>0</x:v>
      </x:c>
    </x:row>
    <x:row r="36" ht="26" customHeight="1">
      <x:c r="A36" s="2" t="str">
        <x:v>Долг поставщикам на конец</x:v>
      </x:c>
      <x:c r="B36" s="15" t="n">
        <x:f>'P&amp;L'!B13*(1-'План по месяцам'!B18)</x:f>
        <x:v>0</x:v>
      </x:c>
      <x:c r="C36" s="15" t="n">
        <x:f>'P&amp;L'!C13*(1-'План по месяцам'!C18)</x:f>
        <x:v>0</x:v>
      </x:c>
      <x:c r="D36" s="15" t="n">
        <x:f>'P&amp;L'!D13*(1-'План по месяцам'!D18)</x:f>
        <x:v>0</x:v>
      </x:c>
      <x:c r="E36" s="15" t="n">
        <x:f>'P&amp;L'!E13*(1-'План по месяцам'!E18)</x:f>
        <x:v>0</x:v>
      </x:c>
      <x:c r="F36" s="15" t="n">
        <x:f>'P&amp;L'!F13*(1-'План по месяцам'!F18)</x:f>
        <x:v>0</x:v>
      </x:c>
      <x:c r="G36" s="15" t="n">
        <x:f>'P&amp;L'!G13*(1-'План по месяцам'!G18)</x:f>
        <x:v>0</x:v>
      </x:c>
      <x:c r="H36" s="15" t="n">
        <x:f>'P&amp;L'!H13*(1-'План по месяцам'!H18)</x:f>
        <x:v>0</x:v>
      </x:c>
      <x:c r="I36" s="15" t="n">
        <x:f>'P&amp;L'!I13*(1-'План по месяцам'!I18)</x:f>
        <x:v>0</x:v>
      </x:c>
      <x:c r="J36" s="15" t="n">
        <x:f>'P&amp;L'!J13*(1-'План по месяцам'!J18)</x:f>
        <x:v>0</x:v>
      </x:c>
      <x:c r="K36" s="15" t="n">
        <x:f>'P&amp;L'!K13*(1-'План по месяцам'!K18)</x:f>
        <x:v>0</x:v>
      </x:c>
      <x:c r="L36" s="15" t="n">
        <x:f>'P&amp;L'!L13*(1-'План по месяцам'!L18)</x:f>
        <x:v>0</x:v>
      </x:c>
      <x:c r="M36" s="15" t="n">
        <x:f>'P&amp;L'!M13*(1-'План по месяцам'!M18)</x:f>
        <x:v>0</x:v>
      </x:c>
      <x:c r="N36" s="14" t="n">
        <x:f>M36</x:f>
        <x:v>0</x:v>
      </x:c>
    </x:row>
    <x:row r="37" ht="26" customHeight="1">
      <x:c r="A37" s="2" t="str">
        <x:v>Налог к уплате на конец</x:v>
      </x:c>
      <x:c r="B37" s="15" t="n">
        <x:f>'P&amp;L'!B47*(1-'План по месяцам'!B20)</x:f>
        <x:v>0</x:v>
      </x:c>
      <x:c r="C37" s="15" t="n">
        <x:f>'P&amp;L'!C47*(1-'План по месяцам'!C20)</x:f>
        <x:v>0</x:v>
      </x:c>
      <x:c r="D37" s="15" t="n">
        <x:f>'P&amp;L'!D47*(1-'План по месяцам'!D20)</x:f>
        <x:v>0</x:v>
      </x:c>
      <x:c r="E37" s="15" t="n">
        <x:f>'P&amp;L'!E47*(1-'План по месяцам'!E20)</x:f>
        <x:v>0</x:v>
      </x:c>
      <x:c r="F37" s="15" t="n">
        <x:f>'P&amp;L'!F47*(1-'План по месяцам'!F20)</x:f>
        <x:v>0</x:v>
      </x:c>
      <x:c r="G37" s="15" t="n">
        <x:f>'P&amp;L'!G47*(1-'План по месяцам'!G20)</x:f>
        <x:v>0</x:v>
      </x:c>
      <x:c r="H37" s="15" t="n">
        <x:f>'P&amp;L'!H47*(1-'План по месяцам'!H20)</x:f>
        <x:v>0</x:v>
      </x:c>
      <x:c r="I37" s="15" t="n">
        <x:f>'P&amp;L'!I47*(1-'План по месяцам'!I20)</x:f>
        <x:v>0</x:v>
      </x:c>
      <x:c r="J37" s="15" t="n">
        <x:f>'P&amp;L'!J47*(1-'План по месяцам'!J20)</x:f>
        <x:v>0</x:v>
      </x:c>
      <x:c r="K37" s="15" t="n">
        <x:f>'P&amp;L'!K47*(1-'План по месяцам'!K20)</x:f>
        <x:v>0</x:v>
      </x:c>
      <x:c r="L37" s="15" t="n">
        <x:f>'P&amp;L'!L47*(1-'План по месяцам'!L20)</x:f>
        <x:v>0</x:v>
      </x:c>
      <x:c r="M37" s="15" t="n">
        <x:f>'P&amp;L'!M47*(1-'План по месяцам'!M20)</x:f>
        <x:v>0</x:v>
      </x:c>
      <x:c r="N37" s="14" t="n">
        <x:f>M37</x:f>
        <x:v>0</x:v>
      </x:c>
    </x:row>
    <x:row r="38" ht="26" customHeight="1">
      <x:c r="A38" s="2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6" customHeight="1">
      <x:c r="A39" s="2" t="str">
        <x:v>Дефицит денег на конец</x:v>
      </x:c>
      <x:c r="B39" s="14" t="n">
        <x:f>MAX(0,-B32)</x:f>
        <x:v>0</x:v>
      </x:c>
      <x:c r="C39" s="14" t="n">
        <x:f>MAX(0,-C32)</x:f>
        <x:v>0</x:v>
      </x:c>
      <x:c r="D39" s="14" t="n">
        <x:f>MAX(0,-D32)</x:f>
        <x:v>0</x:v>
      </x:c>
      <x:c r="E39" s="14" t="n">
        <x:f>MAX(0,-E32)</x:f>
        <x:v>0</x:v>
      </x:c>
      <x:c r="F39" s="14" t="n">
        <x:f>MAX(0,-F32)</x:f>
        <x:v>0</x:v>
      </x:c>
      <x:c r="G39" s="14" t="n">
        <x:f>MAX(0,-G32)</x:f>
        <x:v>0</x:v>
      </x:c>
      <x:c r="H39" s="14" t="n">
        <x:f>MAX(0,-H32)</x:f>
        <x:v>0</x:v>
      </x:c>
      <x:c r="I39" s="14" t="n">
        <x:f>MAX(0,-I32)</x:f>
        <x:v>0</x:v>
      </x:c>
      <x:c r="J39" s="14" t="n">
        <x:f>MAX(0,-J32)</x:f>
        <x:v>0</x:v>
      </x:c>
      <x:c r="K39" s="14" t="n">
        <x:f>MAX(0,-K32)</x:f>
        <x:v>0</x:v>
      </x:c>
      <x:c r="L39" s="14" t="n">
        <x:f>MAX(0,-L32)</x:f>
        <x:v>0</x:v>
      </x:c>
      <x:c r="M39" s="14" t="n">
        <x:f>MAX(0,-M32)</x:f>
        <x:v>0</x:v>
      </x:c>
      <x:c r="N39" s="14" t="n">
        <x:f>MAX(B39:M39)</x:f>
        <x:v>0</x:v>
      </x:c>
    </x:row>
    <x:row r="40" ht="26" customHeight="1">
      <x:c r="A40" s="2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 ht="26" customHeight="1">
      <x:c r="A41" s="2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6" customHeight="1">
      <x:c r="A42" s="2" t="str">
        <x:v>Результат после модельного налога</x:v>
      </x:c>
      <x:c r="B42" s="15" t="n">
        <x:f>'P&amp;L'!B48</x:f>
        <x:v>-8870666.666666666</x:v>
      </x:c>
      <x:c r="C42" s="15" t="n">
        <x:f>'P&amp;L'!C48</x:f>
        <x:v>-5822666.666666667</x:v>
      </x:c>
      <x:c r="D42" s="15" t="n">
        <x:f>'P&amp;L'!D48</x:f>
        <x:v>-2774666.666666667</x:v>
      </x:c>
      <x:c r="E42" s="15" t="n">
        <x:f>'P&amp;L'!E48</x:f>
        <x:v>-1250666.6666666667</x:v>
      </x:c>
      <x:c r="F42" s="15" t="n">
        <x:f>'P&amp;L'!F48</x:f>
        <x:v>-488666.66666666674</x:v>
      </x:c>
      <x:c r="G42" s="15" t="n">
        <x:f>'P&amp;L'!G48</x:f>
        <x:v>273333.33333333326</x:v>
      </x:c>
      <x:c r="H42" s="15" t="n">
        <x:f>'P&amp;L'!H48</x:f>
        <x:v>273333.33333333326</x:v>
      </x:c>
      <x:c r="I42" s="15" t="n">
        <x:f>'P&amp;L'!I48</x:f>
        <x:v>273333.33333333326</x:v>
      </x:c>
      <x:c r="J42" s="15" t="n">
        <x:f>'P&amp;L'!J48</x:f>
        <x:v>273333.33333333326</x:v>
      </x:c>
      <x:c r="K42" s="15" t="n">
        <x:f>'P&amp;L'!K48</x:f>
        <x:v>273333.33333333326</x:v>
      </x:c>
      <x:c r="L42" s="15" t="n">
        <x:f>'P&amp;L'!L48</x:f>
        <x:v>273333.33333333326</x:v>
      </x:c>
      <x:c r="M42" s="15" t="n">
        <x:f>'P&amp;L'!M48</x:f>
        <x:v>273333.33333333326</x:v>
      </x:c>
      <x:c r="N42" s="14" t="n">
        <x:f>SUM(B42:M42)</x:f>
        <x:v>-17294000.00000001</x:v>
      </x:c>
    </x:row>
    <x:row r="43" ht="26" customHeight="1">
      <x:c r="A43" s="2" t="str">
        <x:v>Плюс амортизация</x:v>
      </x:c>
      <x:c r="B43" s="15" t="n">
        <x:f>'P&amp;L'!B43</x:f>
        <x:v>1366666.6666666667</x:v>
      </x:c>
      <x:c r="C43" s="15" t="n">
        <x:f>'P&amp;L'!C43</x:f>
        <x:v>1366666.6666666667</x:v>
      </x:c>
      <x:c r="D43" s="15" t="n">
        <x:f>'P&amp;L'!D43</x:f>
        <x:v>1366666.6666666667</x:v>
      </x:c>
      <x:c r="E43" s="15" t="n">
        <x:f>'P&amp;L'!E43</x:f>
        <x:v>1366666.6666666667</x:v>
      </x:c>
      <x:c r="F43" s="15" t="n">
        <x:f>'P&amp;L'!F43</x:f>
        <x:v>1366666.6666666667</x:v>
      </x:c>
      <x:c r="G43" s="15" t="n">
        <x:f>'P&amp;L'!G43</x:f>
        <x:v>1366666.6666666667</x:v>
      </x:c>
      <x:c r="H43" s="15" t="n">
        <x:f>'P&amp;L'!H43</x:f>
        <x:v>1366666.6666666667</x:v>
      </x:c>
      <x:c r="I43" s="15" t="n">
        <x:f>'P&amp;L'!I43</x:f>
        <x:v>1366666.6666666667</x:v>
      </x:c>
      <x:c r="J43" s="15" t="n">
        <x:f>'P&amp;L'!J43</x:f>
        <x:v>1366666.6666666667</x:v>
      </x:c>
      <x:c r="K43" s="15" t="n">
        <x:f>'P&amp;L'!K43</x:f>
        <x:v>1366666.6666666667</x:v>
      </x:c>
      <x:c r="L43" s="15" t="n">
        <x:f>'P&amp;L'!L43</x:f>
        <x:v>1366666.6666666667</x:v>
      </x:c>
      <x:c r="M43" s="15" t="n">
        <x:f>'P&amp;L'!M43</x:f>
        <x:v>1366666.6666666667</x:v>
      </x:c>
      <x:c r="N43" s="14" t="n">
        <x:f>SUM(B43:M43)</x:f>
        <x:v>16399999.999999998</x:v>
      </x:c>
    </x:row>
    <x:row r="44" ht="26" customHeight="1">
      <x:c r="A44" s="2" t="str">
        <x:v>Минус рост долга родителей</x:v>
      </x:c>
      <x:c r="B44" s="14" t="n">
        <x:f>-(B34-0)</x:f>
        <x:v>0</x:v>
      </x:c>
      <x:c r="C44" s="14" t="n">
        <x:f>-(C34-B34)</x:f>
        <x:v>0</x:v>
      </x:c>
      <x:c r="D44" s="14" t="n">
        <x:f>-(D34-C34)</x:f>
        <x:v>0</x:v>
      </x:c>
      <x:c r="E44" s="14" t="n">
        <x:f>-(E34-D34)</x:f>
        <x:v>0</x:v>
      </x:c>
      <x:c r="F44" s="14" t="n">
        <x:f>-(F34-E34)</x:f>
        <x:v>0</x:v>
      </x:c>
      <x:c r="G44" s="14" t="n">
        <x:f>-(G34-F34)</x:f>
        <x:v>0</x:v>
      </x:c>
      <x:c r="H44" s="14" t="n">
        <x:f>-(H34-G34)</x:f>
        <x:v>0</x:v>
      </x:c>
      <x:c r="I44" s="14" t="n">
        <x:f>-(I34-H34)</x:f>
        <x:v>0</x:v>
      </x:c>
      <x:c r="J44" s="14" t="n">
        <x:f>-(J34-I34)</x:f>
        <x:v>0</x:v>
      </x:c>
      <x:c r="K44" s="14" t="n">
        <x:f>-(K34-J34)</x:f>
        <x:v>0</x:v>
      </x:c>
      <x:c r="L44" s="14" t="n">
        <x:f>-(L34-K34)</x:f>
        <x:v>0</x:v>
      </x:c>
      <x:c r="M44" s="14" t="n">
        <x:f>-(M34-L34)</x:f>
        <x:v>0</x:v>
      </x:c>
      <x:c r="N44" s="14" t="n">
        <x:f>SUM(B44:M44)</x:f>
        <x:v>0</x:v>
      </x:c>
    </x:row>
    <x:row r="45" ht="26" customHeight="1">
      <x:c r="A45" s="2" t="str">
        <x:v>Плюс рост авансов родителей</x:v>
      </x:c>
      <x:c r="B45" s="15" t="n">
        <x:f>B35-'Активы и кредит'!$B$9</x:f>
        <x:v>0</x:v>
      </x:c>
      <x:c r="C45" s="14" t="n">
        <x:f>C35-B35</x:f>
        <x:v>0</x:v>
      </x:c>
      <x:c r="D45" s="14" t="n">
        <x:f>D35-C35</x:f>
        <x:v>0</x:v>
      </x:c>
      <x:c r="E45" s="14" t="n">
        <x:f>E35-D35</x:f>
        <x:v>0</x:v>
      </x:c>
      <x:c r="F45" s="14" t="n">
        <x:f>F35-E35</x:f>
        <x:v>0</x:v>
      </x:c>
      <x:c r="G45" s="14" t="n">
        <x:f>G35-F35</x:f>
        <x:v>0</x:v>
      </x:c>
      <x:c r="H45" s="14" t="n">
        <x:f>H35-G35</x:f>
        <x:v>0</x:v>
      </x:c>
      <x:c r="I45" s="14" t="n">
        <x:f>I35-H35</x:f>
        <x:v>0</x:v>
      </x:c>
      <x:c r="J45" s="14" t="n">
        <x:f>J35-I35</x:f>
        <x:v>0</x:v>
      </x:c>
      <x:c r="K45" s="14" t="n">
        <x:f>K35-J35</x:f>
        <x:v>0</x:v>
      </x:c>
      <x:c r="L45" s="14" t="n">
        <x:f>L35-K35</x:f>
        <x:v>0</x:v>
      </x:c>
      <x:c r="M45" s="14" t="n">
        <x:f>M35-L35</x:f>
        <x:v>0</x:v>
      </x:c>
      <x:c r="N45" s="14" t="n">
        <x:f>SUM(B45:M45)</x:f>
        <x:v>0</x:v>
      </x:c>
    </x:row>
    <x:row r="46" ht="26" customHeight="1">
      <x:c r="A46" s="2" t="str">
        <x:v>Плюс рост долга поставщикам</x:v>
      </x:c>
      <x:c r="B46" s="14" t="n">
        <x:f>B36-0</x:f>
        <x:v>0</x:v>
      </x:c>
      <x:c r="C46" s="14" t="n">
        <x:f>C36-B36</x:f>
        <x:v>0</x:v>
      </x:c>
      <x:c r="D46" s="14" t="n">
        <x:f>D36-C36</x:f>
        <x:v>0</x:v>
      </x:c>
      <x:c r="E46" s="14" t="n">
        <x:f>E36-D36</x:f>
        <x:v>0</x:v>
      </x:c>
      <x:c r="F46" s="14" t="n">
        <x:f>F36-E36</x:f>
        <x:v>0</x:v>
      </x:c>
      <x:c r="G46" s="14" t="n">
        <x:f>G36-F36</x:f>
        <x:v>0</x:v>
      </x:c>
      <x:c r="H46" s="14" t="n">
        <x:f>H36-G36</x:f>
        <x:v>0</x:v>
      </x:c>
      <x:c r="I46" s="14" t="n">
        <x:f>I36-H36</x:f>
        <x:v>0</x:v>
      </x:c>
      <x:c r="J46" s="14" t="n">
        <x:f>J36-I36</x:f>
        <x:v>0</x:v>
      </x:c>
      <x:c r="K46" s="14" t="n">
        <x:f>K36-J36</x:f>
        <x:v>0</x:v>
      </x:c>
      <x:c r="L46" s="14" t="n">
        <x:f>L36-K36</x:f>
        <x:v>0</x:v>
      </x:c>
      <x:c r="M46" s="14" t="n">
        <x:f>M36-L36</x:f>
        <x:v>0</x:v>
      </x:c>
      <x:c r="N46" s="14" t="n">
        <x:f>SUM(B46:M46)</x:f>
        <x:v>0</x:v>
      </x:c>
    </x:row>
    <x:row r="47" ht="26" customHeight="1">
      <x:c r="A47" s="2" t="str">
        <x:v>Плюс рост долга по налогу</x:v>
      </x:c>
      <x:c r="B47" s="14" t="n">
        <x:f>B37-0</x:f>
        <x:v>0</x:v>
      </x:c>
      <x:c r="C47" s="14" t="n">
        <x:f>C37-B37</x:f>
        <x:v>0</x:v>
      </x:c>
      <x:c r="D47" s="14" t="n">
        <x:f>D37-C37</x:f>
        <x:v>0</x:v>
      </x:c>
      <x:c r="E47" s="14" t="n">
        <x:f>E37-D37</x:f>
        <x:v>0</x:v>
      </x:c>
      <x:c r="F47" s="14" t="n">
        <x:f>F37-E37</x:f>
        <x:v>0</x:v>
      </x:c>
      <x:c r="G47" s="14" t="n">
        <x:f>G37-F37</x:f>
        <x:v>0</x:v>
      </x:c>
      <x:c r="H47" s="14" t="n">
        <x:f>H37-G37</x:f>
        <x:v>0</x:v>
      </x:c>
      <x:c r="I47" s="14" t="n">
        <x:f>I37-H37</x:f>
        <x:v>0</x:v>
      </x:c>
      <x:c r="J47" s="14" t="n">
        <x:f>J37-I37</x:f>
        <x:v>0</x:v>
      </x:c>
      <x:c r="K47" s="14" t="n">
        <x:f>K37-J37</x:f>
        <x:v>0</x:v>
      </x:c>
      <x:c r="L47" s="14" t="n">
        <x:f>L37-K37</x:f>
        <x:v>0</x:v>
      </x:c>
      <x:c r="M47" s="14" t="n">
        <x:f>M37-L37</x:f>
        <x:v>0</x:v>
      </x:c>
      <x:c r="N47" s="14" t="n">
        <x:f>SUM(B47:M47)</x:f>
        <x:v>0</x:v>
      </x:c>
    </x:row>
    <x:row r="48" ht="26" customHeight="1">
      <x:c r="A48" s="39" t="str">
        <x:v>Операционный поток косвенным методом</x:v>
      </x:c>
      <x:c r="B48" s="41" t="n">
        <x:f>SUM(B42:B47)</x:f>
        <x:v>-7503999.999999999</x:v>
      </x:c>
      <x:c r="C48" s="41" t="n">
        <x:f>SUM(C42:C47)</x:f>
        <x:v>-4456000</x:v>
      </x:c>
      <x:c r="D48" s="41" t="n">
        <x:f>SUM(D42:D47)</x:f>
        <x:v>-1408000.0000000002</x:v>
      </x:c>
      <x:c r="E48" s="41" t="n">
        <x:f>SUM(E42:E47)</x:f>
        <x:v>116000</x:v>
      </x:c>
      <x:c r="F48" s="41" t="n">
        <x:f>SUM(F42:F47)</x:f>
        <x:v>878000</x:v>
      </x:c>
      <x:c r="G48" s="41" t="n">
        <x:f>SUM(G42:G47)</x:f>
        <x:v>1640000</x:v>
      </x:c>
      <x:c r="H48" s="41" t="n">
        <x:f>SUM(H42:H47)</x:f>
        <x:v>1640000</x:v>
      </x:c>
      <x:c r="I48" s="41" t="n">
        <x:f>SUM(I42:I47)</x:f>
        <x:v>1640000</x:v>
      </x:c>
      <x:c r="J48" s="41" t="n">
        <x:f>SUM(J42:J47)</x:f>
        <x:v>1640000</x:v>
      </x:c>
      <x:c r="K48" s="41" t="n">
        <x:f>SUM(K42:K47)</x:f>
        <x:v>1640000</x:v>
      </x:c>
      <x:c r="L48" s="41" t="n">
        <x:f>SUM(L42:L47)</x:f>
        <x:v>1640000</x:v>
      </x:c>
      <x:c r="M48" s="41" t="n">
        <x:f>SUM(M42:M47)</x:f>
        <x:v>1640000</x:v>
      </x:c>
      <x:c r="N48" s="41" t="n">
        <x:f>SUM(B48:M48)</x:f>
        <x:v>-894000</x:v>
      </x:c>
    </x:row>
    <x:row r="49" ht="26" customHeight="1">
      <x:c r="A49" s="2" t="str">
        <x:v>Разница двух методов: должно быть 0</x:v>
      </x:c>
      <x:c r="B49" s="14" t="n">
        <x:f>ROUND(B48-B20,2)</x:f>
        <x:v>0</x:v>
      </x:c>
      <x:c r="C49" s="14" t="n">
        <x:f>ROUND(C48-C20,2)</x:f>
        <x:v>0</x:v>
      </x:c>
      <x:c r="D49" s="14" t="n">
        <x:f>ROUND(D48-D20,2)</x:f>
        <x:v>0</x:v>
      </x:c>
      <x:c r="E49" s="14" t="n">
        <x:f>ROUND(E48-E20,2)</x:f>
        <x:v>0</x:v>
      </x:c>
      <x:c r="F49" s="14" t="n">
        <x:f>ROUND(F48-F20,2)</x:f>
        <x:v>0</x:v>
      </x:c>
      <x:c r="G49" s="14" t="n">
        <x:f>ROUND(G48-G20,2)</x:f>
        <x:v>0</x:v>
      </x:c>
      <x:c r="H49" s="14" t="n">
        <x:f>ROUND(H48-H20,2)</x:f>
        <x:v>0</x:v>
      </x:c>
      <x:c r="I49" s="14" t="n">
        <x:f>ROUND(I48-I20,2)</x:f>
        <x:v>0</x:v>
      </x:c>
      <x:c r="J49" s="14" t="n">
        <x:f>ROUND(J48-J20,2)</x:f>
        <x:v>0</x:v>
      </x:c>
      <x:c r="K49" s="14" t="n">
        <x:f>ROUND(K48-K20,2)</x:f>
        <x:v>0</x:v>
      </x:c>
      <x:c r="L49" s="14" t="n">
        <x:f>ROUND(L48-L20,2)</x:f>
        <x:v>0</x:v>
      </x:c>
      <x:c r="M49" s="14" t="n">
        <x:f>ROUND(M48-M20,2)</x:f>
        <x:v>0</x:v>
      </x:c>
      <x:c r="N49" s="14" t="n">
        <x:f>SUM(B49:M49)</x:f>
        <x:v>0</x:v>
      </x:c>
    </x:row>
    <x:row r="50" ht="26" customHeight="1">
      <x:c r="A50" s="2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</x:row>
    <x:row r="51" ht="26" customHeight="1">
      <x:c r="A51" s="2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6" customHeight="1">
      <x:c r="A52" s="2" t="str">
        <x:v>До открытия: общий бюджет</x:v>
      </x:c>
      <x:c r="B52" s="15" t="n">
        <x:f>'Смета'!B17</x:f>
        <x:v>110000000</x:v>
      </x:c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</x:row>
    <x:row r="53" ht="26" customHeight="1">
      <x:c r="A53" s="2" t="str">
        <x:v>Средства собственника на запуск</x:v>
      </x:c>
      <x:c r="B53" s="15" t="n">
        <x:f>B52-'Активы и кредит'!B7-'Активы и кредит'!B9</x:f>
        <x:v>110000000</x:v>
      </x:c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6" customHeight="1">
      <x:c r="A54" s="2" t="str">
        <x:v>Кредит на запуск</x:v>
      </x:c>
      <x:c r="B54" s="15" t="n">
        <x:f>'Активы и кредит'!B7</x:f>
        <x:v>0</x:v>
      </x:c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</x:row>
    <x:row r="55" ht="26" customHeight="1">
      <x:c r="A55" s="2" t="str">
        <x:v>Авансы родителей к открытию</x:v>
      </x:c>
      <x:c r="B55" s="15" t="n">
        <x:f>'Активы и кредит'!B9</x:f>
        <x:v>0</x:v>
      </x:c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6" customHeight="1">
      <x:c r="A56" s="2" t="str">
        <x:v>Оплата стартовых активов</x:v>
      </x:c>
      <x:c r="B56" s="15" t="n">
        <x:f>'Активы и кредит'!B5</x:f>
        <x:v>82000000</x:v>
      </x:c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</x:row>
    <x:row r="57" ht="26" customHeight="1">
      <x:c r="A57" s="2" t="str">
        <x:v>Оплата подготовки и аренды до открытия</x:v>
      </x:c>
      <x:c r="B57" s="15" t="n">
        <x:f>'P&amp;L'!B51</x:f>
        <x:v>10000000</x:v>
      </x:c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6" customHeight="1">
      <x:c r="A58" s="2" t="str">
        <x:v>Возвратный депозит</x:v>
      </x:c>
      <x:c r="B58" s="15" t="n">
        <x:f>CHOOSE('Допущения'!B17,'Смета'!B12,'Смета'!C12)</x:f>
        <x:v>3000000</x:v>
      </x:c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6" customHeight="1">
      <x:c r="A59" s="2" t="str">
        <x:v>Остаток к открытию</x:v>
      </x:c>
      <x:c r="B59" s="14" t="n">
        <x:f>SUM(B53:B55)-SUM(B56:B58)</x:f>
        <x:v>15000000</x:v>
      </x:c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6" customHeight="1">
      <x:c r="A60" s="2" t="str">
        <x:v>Сверка начального остатка: должно быть 0</x:v>
      </x:c>
      <x:c r="B60" s="14" t="n">
        <x:f>B59-B5</x:f>
        <x:v>0</x:v>
      </x:c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6" customHeight="1">
      <x:c r="A61" s="2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6" customHeight="1">
      <x:c r="A62" s="2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  <x:row r="63" ht="26" customHeight="1">
      <x:c r="A63" s="2" t="str">
        <x:v>Отрицательная оплата текущего месяца означает возврат избытка аванса при снижении выручки.</x:v>
      </x:c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</x:row>
    <x:row r="64" ht="26" customHeight="1">
      <x:c r="A64" s="2" t="str">
        <x:v>Начальные авансы замещают взнос собственника и относятся к услугам первого месяца.</x:v>
      </x:c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</x:row>
    <x:row r="65" ht="26" customHeight="1">
      <x:c r="A65" s="2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</x:row>
  </x:sheetData>
  <x:conditionalFormatting sqref="B5:N60">
    <x:cfRule type="cellIs" dxfId="2" priority="1" operator="lessThan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8" hidden="0" customWidth="1"/>
    <x:col min="3" max="3" width="24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" t="str">
        <x:v>Детский сад — Команда и расходы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33" t="str">
        <x:v>Статья</x:v>
      </x:c>
      <x:c r="B4" s="33" t="str">
        <x:v>Количество</x:v>
      </x:c>
      <x:c r="C4" s="33" t="str">
        <x:v>Бюджет на единицу</x:v>
      </x:c>
      <x:c r="D4" s="33" t="str">
        <x:v>Всего в месяц</x:v>
      </x:c>
      <x:c r="E4" s="33"/>
      <x:c r="F4" s="33"/>
      <x:c r="G4" s="33"/>
      <x:c r="H4" s="33"/>
      <x:c r="I4" s="33"/>
      <x:c r="J4" s="33"/>
      <x:c r="K4" s="33"/>
      <x:c r="L4" s="33"/>
      <x:c r="M4" s="33"/>
      <x:c r="N4" s="33"/>
    </x:row>
    <x:row r="5" ht="26" customHeight="1">
      <x:c r="A5" s="2" t="str">
        <x:v>Воспитатели</x:v>
      </x:c>
      <x:c r="B5" s="35" t="n">
        <x:v>12</x:v>
      </x:c>
      <x:c r="C5" s="35" t="n">
        <x:v>350000</x:v>
      </x:c>
      <x:c r="D5" s="14" t="n">
        <x:f>IF(COUNT(B5:C5)=2,B5*C5,NA())</x:f>
        <x:v>4200000</x:v>
      </x:c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6" customHeight="1">
      <x:c r="A6" s="2" t="str">
        <x:v>Помощники воспитателей</x:v>
      </x:c>
      <x:c r="B6" s="35" t="n">
        <x:v>6</x:v>
      </x:c>
      <x:c r="C6" s="35" t="n">
        <x:v>200000</x:v>
      </x:c>
      <x:c r="D6" s="14" t="n">
        <x:f>IF(COUNT(B6:C6)=2,B6*C6,NA())</x:f>
        <x:v>1200000</x:v>
      </x:c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6" customHeight="1">
      <x:c r="A7" s="2" t="str">
        <x:v>Руководитель</x:v>
      </x:c>
      <x:c r="B7" s="35" t="n">
        <x:v>1</x:v>
      </x:c>
      <x:c r="C7" s="35" t="n">
        <x:v>600000</x:v>
      </x:c>
      <x:c r="D7" s="14" t="n">
        <x:f>IF(COUNT(B7:C7)=2,B7*C7,NA())</x:f>
        <x:v>600000</x:v>
      </x:c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6" customHeight="1">
      <x:c r="A8" s="2" t="str">
        <x:v>Повара</x:v>
      </x:c>
      <x:c r="B8" s="35" t="n">
        <x:v>2</x:v>
      </x:c>
      <x:c r="C8" s="35" t="n">
        <x:v>250000</x:v>
      </x:c>
      <x:c r="D8" s="14" t="n">
        <x:f>IF(COUNT(B8:C8)=2,B8*C8,NA())</x:f>
        <x:v>500000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26" customHeight="1">
      <x:c r="A9" s="2" t="str">
        <x:v>Уборка</x:v>
      </x:c>
      <x:c r="B9" s="35" t="n">
        <x:v>2</x:v>
      </x:c>
      <x:c r="C9" s="35" t="n">
        <x:v>180000</x:v>
      </x:c>
      <x:c r="D9" s="14" t="n">
        <x:f>IF(COUNT(B9:C9)=2,B9*C9,NA())</x:f>
        <x:v>360000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26" customHeight="1">
      <x:c r="A10" s="2" t="str">
        <x:v>Медицинское сопровождение</x:v>
      </x:c>
      <x:c r="B10" s="35" t="n">
        <x:v>1</x:v>
      </x:c>
      <x:c r="C10" s="35" t="n">
        <x:v>300000</x:v>
      </x:c>
      <x:c r="D10" s="14" t="n">
        <x:f>IF(COUNT(B10:C10)=2,B10*C10,NA())</x:f>
        <x:v>300000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</x:row>
    <x:row r="11" ht="26" customHeight="1">
      <x:c r="A11" s="2" t="str">
        <x:v>Приглашённые специалисты</x:v>
      </x:c>
      <x:c r="B11" s="35" t="n">
        <x:v>1</x:v>
      </x:c>
      <x:c r="C11" s="35" t="n">
        <x:v>400000</x:v>
      </x:c>
      <x:c r="D11" s="14" t="n">
        <x:f>IF(COUNT(B11:C11)=2,B11*C11,NA())</x:f>
        <x:v>400000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 ht="26" customHeight="1">
      <x:c r="A12" s="2" t="str">
        <x:v>Администратор</x:v>
      </x:c>
      <x:c r="B12" s="35" t="n">
        <x:v>1</x:v>
      </x:c>
      <x:c r="C12" s="35" t="n">
        <x:v>300000</x:v>
      </x:c>
      <x:c r="D12" s="14" t="n">
        <x:f>IF(COUNT(B12:C12)=2,B12*C12,NA())</x:f>
        <x:v>300000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 ht="26" customHeight="1">
      <x:c r="A13" s="2" t="str">
        <x:v>Нагрузка работодателя: бюджет</x:v>
      </x:c>
      <x:c r="B13" s="35" t="n">
        <x:v>1</x:v>
      </x:c>
      <x:c r="C13" s="35" t="n">
        <x:v>840000</x:v>
      </x:c>
      <x:c r="D13" s="14" t="n">
        <x:f>IF(COUNT(B13:C13)=2,B13*C13,NA())</x:f>
        <x:v>840000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</x:row>
    <x:row r="14" ht="26" customHeight="1">
      <x:c r="A14" s="2" t="str">
        <x:v>Замены и подмены: резерв</x:v>
      </x:c>
      <x:c r="B14" s="35" t="n">
        <x:v>1</x:v>
      </x:c>
      <x:c r="C14" s="35" t="n">
        <x:v>400000</x:v>
      </x:c>
      <x:c r="D14" s="14" t="n">
        <x:f>IF(COUNT(B14:C14)=2,B14*C14,NA())</x:f>
        <x:v>400000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</x:row>
    <x:row r="15" ht="26" customHeight="1">
      <x:c r="A15" s="39" t="str">
        <x:v>Команда: полный месячный бюджет</x:v>
      </x:c>
      <x:c r="B15" s="40"/>
      <x:c r="C15" s="40"/>
      <x:c r="D15" s="41" t="n">
        <x:f>SUM(D5:D14)</x:f>
        <x:v>9100000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</x:row>
    <x:row r="16" ht="26" customHeight="1">
      <x:c r="A16" s="2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</x:row>
    <x:row r="17" ht="26" customHeight="1">
      <x:c r="A17" s="2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</x:row>
    <x:row r="18" ht="26" customHeight="1">
      <x:c r="A18" s="33" t="str">
        <x:v>Прочие постоянные расходы</x:v>
      </x:c>
      <x:c r="B18" s="44"/>
      <x:c r="C18" s="44"/>
      <x:c r="D18" s="44"/>
      <x:c r="E18" s="3"/>
      <x:c r="F18" s="3"/>
      <x:c r="G18" s="3"/>
      <x:c r="H18" s="3"/>
      <x:c r="I18" s="3"/>
      <x:c r="J18" s="3"/>
      <x:c r="K18" s="3"/>
      <x:c r="L18" s="3"/>
      <x:c r="M18" s="3"/>
      <x:c r="N18" s="3"/>
    </x:row>
    <x:row r="19" ht="26" customHeight="1">
      <x:c r="A19" s="2" t="str">
        <x:v>Коммунальные расходы</x:v>
      </x:c>
      <x:c r="B19" s="3"/>
      <x:c r="C19" s="3"/>
      <x:c r="D19" s="35" t="n">
        <x:v>450000</x:v>
      </x:c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 ht="26" customHeight="1">
      <x:c r="A20" s="2" t="str">
        <x:v>Охрана и обслуживание систем</x:v>
      </x:c>
      <x:c r="B20" s="3"/>
      <x:c r="C20" s="3"/>
      <x:c r="D20" s="35" t="n">
        <x:v>150000</x:v>
      </x:c>
      <x:c r="E20" s="3"/>
      <x:c r="F20" s="3"/>
      <x:c r="G20" s="3"/>
      <x:c r="H20" s="3"/>
      <x:c r="I20" s="3"/>
      <x:c r="J20" s="3"/>
      <x:c r="K20" s="3"/>
      <x:c r="L20" s="3"/>
      <x:c r="M20" s="3"/>
      <x:c r="N20" s="3"/>
    </x:row>
    <x:row r="21" ht="26" customHeight="1">
      <x:c r="A21" s="2" t="str">
        <x:v>Реклама и привлечение семей</x:v>
      </x:c>
      <x:c r="B21" s="3"/>
      <x:c r="C21" s="3"/>
      <x:c r="D21" s="35" t="n">
        <x:v>250000</x:v>
      </x:c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6" customHeight="1">
      <x:c r="A22" s="2" t="str">
        <x:v>Бухгалтерия и сопровождение</x:v>
      </x:c>
      <x:c r="B22" s="3"/>
      <x:c r="C22" s="3"/>
      <x:c r="D22" s="35" t="n">
        <x:v>150000</x:v>
      </x:c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 ht="26" customHeight="1">
      <x:c r="A23" s="2" t="str">
        <x:v>Связь и программы</x:v>
      </x:c>
      <x:c r="B23" s="3"/>
      <x:c r="C23" s="3"/>
      <x:c r="D23" s="35" t="n">
        <x:v>50000</x:v>
      </x:c>
      <x:c r="E23" s="3"/>
      <x:c r="F23" s="3"/>
      <x:c r="G23" s="3"/>
      <x:c r="H23" s="3"/>
      <x:c r="I23" s="3"/>
      <x:c r="J23" s="3"/>
      <x:c r="K23" s="3"/>
      <x:c r="L23" s="3"/>
      <x:c r="M23" s="3"/>
      <x:c r="N23" s="3"/>
    </x:row>
    <x:row r="24" ht="26" customHeight="1">
      <x:c r="A24" s="2" t="str">
        <x:v>Текущий ремонт и обслуживание</x:v>
      </x:c>
      <x:c r="B24" s="3"/>
      <x:c r="C24" s="3"/>
      <x:c r="D24" s="35" t="n">
        <x:v>200000</x:v>
      </x:c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 ht="26" customHeight="1">
      <x:c r="A25" s="2" t="str">
        <x:v>Прачечная</x:v>
      </x:c>
      <x:c r="B25" s="3"/>
      <x:c r="C25" s="3"/>
      <x:c r="D25" s="35" t="n">
        <x:v>150000</x:v>
      </x:c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6" customHeight="1">
      <x:c r="A26" s="2" t="str">
        <x:v>Прочие затраты</x:v>
      </x:c>
      <x:c r="B26" s="3"/>
      <x:c r="C26" s="3"/>
      <x:c r="D26" s="35" t="n">
        <x:v>100000</x:v>
      </x:c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6" customHeight="1">
      <x:c r="A27" s="39" t="str">
        <x:v>Итого прочие</x:v>
      </x:c>
      <x:c r="B27" s="40"/>
      <x:c r="C27" s="40"/>
      <x:c r="D27" s="41" t="n">
        <x:f>IF(COUNT(D19:D26)=8,SUM(D19:D26),NA())</x:f>
        <x:v>1500000</x:v>
      </x:c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6" customHeight="1">
      <x:c r="A28" s="2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6" customHeight="1">
      <x:c r="A29" s="2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6" customHeight="1">
      <x:c r="A30" s="2" t="str">
        <x:v>Переменные затраты на место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6" customHeight="1">
      <x:c r="A31" s="2" t="str">
        <x:v>Питание</x:v>
      </x:c>
      <x:c r="B31" s="3"/>
      <x:c r="C31" s="3"/>
      <x:c r="D31" s="35" t="n">
        <x:v>20000</x:v>
      </x:c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6" customHeight="1">
      <x:c r="A32" s="2" t="str">
        <x:v>Расходные материалы</x:v>
      </x:c>
      <x:c r="B32" s="3"/>
      <x:c r="C32" s="3"/>
      <x:c r="D32" s="35" t="n">
        <x:v>3000</x:v>
      </x:c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6" customHeight="1">
      <x:c r="A33" s="2" t="str">
        <x:v>Всего на место</x:v>
      </x:c>
      <x:c r="B33" s="3"/>
      <x:c r="C33" s="3"/>
      <x:c r="D33" s="14" t="n">
        <x:f>IF(COUNT(D31:D32)=2,SUM(D31:D32),NA())</x:f>
        <x:v>23000</x:v>
      </x:c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6" customHeight="1">
      <x:c r="A34" s="2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6" customHeight="1">
      <x:c r="A35" s="2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6" customHeight="1">
      <x:c r="A36" s="2" t="str">
        <x:v>Разбивка 9,1 млн / 1,5 млн / 23 тыс. — новые примерные допущения, не фактические ставки.</x:v>
      </x:c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 ht="26" customHeight="1">
      <x:c r="A37" s="2" t="str">
        <x:v>Количество сотрудников не подтверждает штатные нормативы и покрытие смен.</x:v>
      </x:c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6" customHeight="1">
      <x:c r="A38" s="2" t="str">
        <x:v>840 тыс. — редактируемый бюджет нагрузки, не расчёт законных ставок отчислений.</x:v>
      </x:c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6" customHeight="1">
      <x:c r="A39" s="2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6" customHeight="1">
      <x:c r="A40" s="2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 ht="26" customHeight="1">
      <x:c r="A41" s="2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6" customHeight="1">
      <x:c r="A42" s="2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  <x:row r="43" ht="26" customHeight="1">
      <x:c r="A43" s="2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 ht="26" customHeight="1">
      <x:c r="A44" s="2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 ht="26" customHeight="1">
      <x:c r="A45" s="2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 ht="26" customHeight="1">
      <x:c r="A46" s="2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  <x:row r="47" ht="26" customHeight="1">
      <x:c r="A47" s="2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</x:row>
    <x:row r="48" ht="26" customHeight="1">
      <x:c r="A48" s="2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</x:row>
    <x:row r="49" ht="26" customHeight="1">
      <x:c r="A49" s="2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6" customHeight="1">
      <x:c r="A50" s="2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</x:row>
    <x:row r="51" ht="26" customHeight="1">
      <x:c r="A51" s="2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6" customHeight="1">
      <x:c r="A52" s="2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</x:row>
    <x:row r="53" ht="26" customHeight="1">
      <x:c r="A53" s="2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6" customHeight="1">
      <x:c r="A54" s="2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</x:row>
    <x:row r="55" ht="26" customHeight="1">
      <x:c r="A55" s="2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6" customHeight="1">
      <x:c r="A56" s="2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</x:row>
    <x:row r="57" ht="26" customHeight="1">
      <x:c r="A57" s="2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6" customHeight="1">
      <x:c r="A58" s="2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6" customHeight="1">
      <x:c r="A59" s="2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6" customHeight="1">
      <x:c r="A60" s="2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6" customHeight="1">
      <x:c r="A61" s="2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6" customHeight="1">
      <x:c r="A62" s="2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  <x:row r="63" ht="26" customHeight="1">
      <x:c r="A63" s="2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</x:row>
    <x:row r="64" ht="26" customHeight="1">
      <x:c r="A64" s="2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</x:row>
    <x:row r="65" ht="26" customHeight="1">
      <x:c r="A65" s="2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" t="str">
        <x:v>Детский сад — План по месяцам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33" t="str">
        <x:v>Показатель, ₸</x:v>
      </x:c>
      <x:c r="B4" s="33" t="str">
        <x:v>Месяц 1</x:v>
      </x:c>
      <x:c r="C4" s="33" t="str">
        <x:v>Месяц 2</x:v>
      </x:c>
      <x:c r="D4" s="33" t="str">
        <x:v>Месяц 3</x:v>
      </x:c>
      <x:c r="E4" s="33" t="str">
        <x:v>Месяц 4</x:v>
      </x:c>
      <x:c r="F4" s="33" t="str">
        <x:v>Месяц 5</x:v>
      </x:c>
      <x:c r="G4" s="33" t="str">
        <x:v>Месяц 6</x:v>
      </x:c>
      <x:c r="H4" s="33" t="str">
        <x:v>Месяц 7</x:v>
      </x:c>
      <x:c r="I4" s="33" t="str">
        <x:v>Месяц 8</x:v>
      </x:c>
      <x:c r="J4" s="33" t="str">
        <x:v>Месяц 9</x:v>
      </x:c>
      <x:c r="K4" s="33" t="str">
        <x:v>Месяц 10</x:v>
      </x:c>
      <x:c r="L4" s="33" t="str">
        <x:v>Месяц 11</x:v>
      </x:c>
      <x:c r="M4" s="33" t="str">
        <x:v>Месяц 12</x:v>
      </x:c>
      <x:c r="N4" s="33"/>
    </x:row>
    <x:row r="5" ht="26" customHeight="1">
      <x:c r="A5" s="2" t="str">
        <x:v>Оплаченных мест</x:v>
      </x:c>
      <x:c r="B5" s="15" t="n">
        <x:f>'Допущения'!B21</x:f>
        <x:v>48</x:v>
      </x:c>
      <x:c r="C5" s="15" t="n">
        <x:f>'Допущения'!B22</x:f>
        <x:v>72</x:v>
      </x:c>
      <x:c r="D5" s="15" t="n">
        <x:f>'Допущения'!B23</x:f>
        <x:v>96</x:v>
      </x:c>
      <x:c r="E5" s="15" t="n">
        <x:f>'Допущения'!B24</x:f>
        <x:v>108</x:v>
      </x:c>
      <x:c r="F5" s="15" t="n">
        <x:f>'Допущения'!B25</x:f>
        <x:v>114</x:v>
      </x:c>
      <x:c r="G5" s="15" t="n">
        <x:f>'Допущения'!B26</x:f>
        <x:v>120</x:v>
      </x:c>
      <x:c r="H5" s="15" t="n">
        <x:f>'Допущения'!B27</x:f>
        <x:v>120</x:v>
      </x:c>
      <x:c r="I5" s="15" t="n">
        <x:f>'Допущения'!B28</x:f>
        <x:v>120</x:v>
      </x:c>
      <x:c r="J5" s="15" t="n">
        <x:f>'Допущения'!B29</x:f>
        <x:v>120</x:v>
      </x:c>
      <x:c r="K5" s="15" t="n">
        <x:f>'Допущения'!B30</x:f>
        <x:v>120</x:v>
      </x:c>
      <x:c r="L5" s="15" t="n">
        <x:f>'Допущения'!B31</x:f>
        <x:v>120</x:v>
      </x:c>
      <x:c r="M5" s="15" t="n">
        <x:f>'Допущения'!B32</x:f>
        <x:v>120</x:v>
      </x:c>
      <x:c r="N5" s="3"/>
    </x:row>
    <x:row r="6" ht="26" customHeight="1">
      <x:c r="A6" s="2" t="str">
        <x:v>Тариф до скидки, ₸</x:v>
      </x:c>
      <x:c r="B6" s="15" t="n">
        <x:f>'Допущения'!B8</x:f>
        <x:v>150000</x:v>
      </x:c>
      <x:c r="C6" s="15" t="n">
        <x:f>'Допущения'!B8</x:f>
        <x:v>150000</x:v>
      </x:c>
      <x:c r="D6" s="15" t="n">
        <x:f>'Допущения'!B8</x:f>
        <x:v>150000</x:v>
      </x:c>
      <x:c r="E6" s="15" t="n">
        <x:f>'Допущения'!B8</x:f>
        <x:v>150000</x:v>
      </x:c>
      <x:c r="F6" s="15" t="n">
        <x:f>'Допущения'!B8</x:f>
        <x:v>150000</x:v>
      </x:c>
      <x:c r="G6" s="15" t="n">
        <x:f>'Допущения'!B8</x:f>
        <x:v>150000</x:v>
      </x:c>
      <x:c r="H6" s="15" t="n">
        <x:f>'Допущения'!B8</x:f>
        <x:v>150000</x:v>
      </x:c>
      <x:c r="I6" s="15" t="n">
        <x:f>'Допущения'!B8</x:f>
        <x:v>150000</x:v>
      </x:c>
      <x:c r="J6" s="15" t="n">
        <x:f>'Допущения'!B8</x:f>
        <x:v>150000</x:v>
      </x:c>
      <x:c r="K6" s="15" t="n">
        <x:f>'Допущения'!B8</x:f>
        <x:v>150000</x:v>
      </x:c>
      <x:c r="L6" s="15" t="n">
        <x:f>'Допущения'!B8</x:f>
        <x:v>150000</x:v>
      </x:c>
      <x:c r="M6" s="15" t="n">
        <x:f>'Допущения'!B8</x:f>
        <x:v>150000</x:v>
      </x:c>
      <x:c r="N6" s="3"/>
    </x:row>
    <x:row r="7" ht="26" customHeight="1">
      <x:c r="A7" s="2" t="str">
        <x:v>Средняя скидка / перерасчёт, %</x:v>
      </x:c>
      <x:c r="B7" s="47" t="n">
        <x:v>0</x:v>
      </x:c>
      <x:c r="C7" s="47" t="n">
        <x:v>0</x:v>
      </x:c>
      <x:c r="D7" s="47" t="n">
        <x:v>0</x:v>
      </x:c>
      <x:c r="E7" s="47" t="n">
        <x:v>0</x:v>
      </x:c>
      <x:c r="F7" s="47" t="n">
        <x:v>0</x:v>
      </x:c>
      <x:c r="G7" s="47" t="n">
        <x:v>0</x:v>
      </x:c>
      <x:c r="H7" s="47" t="n">
        <x:v>0</x:v>
      </x:c>
      <x:c r="I7" s="47" t="n">
        <x:v>0</x:v>
      </x:c>
      <x:c r="J7" s="47" t="n">
        <x:v>0</x:v>
      </x:c>
      <x:c r="K7" s="47" t="n">
        <x:v>0</x:v>
      </x:c>
      <x:c r="L7" s="47" t="n">
        <x:v>0</x:v>
      </x:c>
      <x:c r="M7" s="47" t="n">
        <x:v>0</x:v>
      </x:c>
      <x:c r="N7" s="3"/>
    </x:row>
    <x:row r="8" ht="26" customHeight="1">
      <x:c r="A8" s="2" t="str">
        <x:v>Дополнительная выручка, ₸</x:v>
      </x:c>
      <x:c r="B8" s="35" t="n">
        <x:v>0</x:v>
      </x:c>
      <x:c r="C8" s="35" t="n">
        <x:v>0</x:v>
      </x:c>
      <x:c r="D8" s="35" t="n">
        <x:v>0</x:v>
      </x:c>
      <x:c r="E8" s="35" t="n">
        <x:v>0</x:v>
      </x:c>
      <x:c r="F8" s="35" t="n">
        <x:v>0</x:v>
      </x:c>
      <x:c r="G8" s="35" t="n">
        <x:v>0</x:v>
      </x:c>
      <x:c r="H8" s="35" t="n">
        <x:v>0</x:v>
      </x:c>
      <x:c r="I8" s="35" t="n">
        <x:v>0</x:v>
      </x:c>
      <x:c r="J8" s="35" t="n">
        <x:v>0</x:v>
      </x:c>
      <x:c r="K8" s="35" t="n">
        <x:v>0</x:v>
      </x:c>
      <x:c r="L8" s="35" t="n">
        <x:v>0</x:v>
      </x:c>
      <x:c r="M8" s="35" t="n">
        <x:v>0</x:v>
      </x:c>
      <x:c r="N8" s="3"/>
    </x:row>
    <x:row r="9" ht="26" customHeight="1">
      <x:c r="A9" s="2" t="str">
        <x:v>Питание на место, ₸</x:v>
      </x:c>
      <x:c r="B9" s="15" t="n">
        <x:f>'Команда и расходы'!D31</x:f>
        <x:v>20000</x:v>
      </x:c>
      <x:c r="C9" s="15" t="n">
        <x:f>'Команда и расходы'!D31</x:f>
        <x:v>20000</x:v>
      </x:c>
      <x:c r="D9" s="15" t="n">
        <x:f>'Команда и расходы'!D31</x:f>
        <x:v>20000</x:v>
      </x:c>
      <x:c r="E9" s="15" t="n">
        <x:f>'Команда и расходы'!D31</x:f>
        <x:v>20000</x:v>
      </x:c>
      <x:c r="F9" s="15" t="n">
        <x:f>'Команда и расходы'!D31</x:f>
        <x:v>20000</x:v>
      </x:c>
      <x:c r="G9" s="15" t="n">
        <x:f>'Команда и расходы'!D31</x:f>
        <x:v>20000</x:v>
      </x:c>
      <x:c r="H9" s="15" t="n">
        <x:f>'Команда и расходы'!D31</x:f>
        <x:v>20000</x:v>
      </x:c>
      <x:c r="I9" s="15" t="n">
        <x:f>'Команда и расходы'!D31</x:f>
        <x:v>20000</x:v>
      </x:c>
      <x:c r="J9" s="15" t="n">
        <x:f>'Команда и расходы'!D31</x:f>
        <x:v>20000</x:v>
      </x:c>
      <x:c r="K9" s="15" t="n">
        <x:f>'Команда и расходы'!D31</x:f>
        <x:v>20000</x:v>
      </x:c>
      <x:c r="L9" s="15" t="n">
        <x:f>'Команда и расходы'!D31</x:f>
        <x:v>20000</x:v>
      </x:c>
      <x:c r="M9" s="15" t="n">
        <x:f>'Команда и расходы'!D31</x:f>
        <x:v>20000</x:v>
      </x:c>
      <x:c r="N9" s="3"/>
    </x:row>
    <x:row r="10" ht="26" customHeight="1">
      <x:c r="A10" s="2" t="str">
        <x:v>Расходники на место, ₸</x:v>
      </x:c>
      <x:c r="B10" s="15" t="n">
        <x:f>'Команда и расходы'!D32</x:f>
        <x:v>3000</x:v>
      </x:c>
      <x:c r="C10" s="15" t="n">
        <x:f>'Команда и расходы'!D32</x:f>
        <x:v>3000</x:v>
      </x:c>
      <x:c r="D10" s="15" t="n">
        <x:f>'Команда и расходы'!D32</x:f>
        <x:v>3000</x:v>
      </x:c>
      <x:c r="E10" s="15" t="n">
        <x:f>'Команда и расходы'!D32</x:f>
        <x:v>3000</x:v>
      </x:c>
      <x:c r="F10" s="15" t="n">
        <x:f>'Команда и расходы'!D32</x:f>
        <x:v>3000</x:v>
      </x:c>
      <x:c r="G10" s="15" t="n">
        <x:f>'Команда и расходы'!D32</x:f>
        <x:v>3000</x:v>
      </x:c>
      <x:c r="H10" s="15" t="n">
        <x:f>'Команда и расходы'!D32</x:f>
        <x:v>3000</x:v>
      </x:c>
      <x:c r="I10" s="15" t="n">
        <x:f>'Команда и расходы'!D32</x:f>
        <x:v>3000</x:v>
      </x:c>
      <x:c r="J10" s="15" t="n">
        <x:f>'Команда и расходы'!D32</x:f>
        <x:v>3000</x:v>
      </x:c>
      <x:c r="K10" s="15" t="n">
        <x:f>'Команда и расходы'!D32</x:f>
        <x:v>3000</x:v>
      </x:c>
      <x:c r="L10" s="15" t="n">
        <x:f>'Команда и расходы'!D32</x:f>
        <x:v>3000</x:v>
      </x:c>
      <x:c r="M10" s="15" t="n">
        <x:f>'Команда и расходы'!D32</x:f>
        <x:v>3000</x:v>
      </x:c>
      <x:c r="N10" s="3"/>
    </x:row>
    <x:row r="11" ht="26" customHeight="1">
      <x:c r="A11" s="2" t="str">
        <x:v>Коэффициент бюджета команды</x:v>
      </x:c>
      <x:c r="B11" s="48" t="n">
        <x:v>1</x:v>
      </x:c>
      <x:c r="C11" s="48" t="n">
        <x:v>1</x:v>
      </x:c>
      <x:c r="D11" s="48" t="n">
        <x:v>1</x:v>
      </x:c>
      <x:c r="E11" s="48" t="n">
        <x:v>1</x:v>
      </x:c>
      <x:c r="F11" s="48" t="n">
        <x:v>1</x:v>
      </x:c>
      <x:c r="G11" s="48" t="n">
        <x:v>1</x:v>
      </x:c>
      <x:c r="H11" s="48" t="n">
        <x:v>1</x:v>
      </x:c>
      <x:c r="I11" s="48" t="n">
        <x:v>1</x:v>
      </x:c>
      <x:c r="J11" s="48" t="n">
        <x:v>1</x:v>
      </x:c>
      <x:c r="K11" s="48" t="n">
        <x:v>1</x:v>
      </x:c>
      <x:c r="L11" s="48" t="n">
        <x:v>1</x:v>
      </x:c>
      <x:c r="M11" s="48" t="n">
        <x:v>1</x:v>
      </x:c>
      <x:c r="N11" s="3"/>
    </x:row>
    <x:row r="12" ht="26" customHeight="1">
      <x:c r="A12" s="2" t="str">
        <x:v>Аренда, ₸</x:v>
      </x:c>
      <x:c r="B12" s="15" t="n">
        <x:f>'Допущения'!B11</x:f>
        <x:v>3000000</x:v>
      </x:c>
      <x:c r="C12" s="15" t="n">
        <x:f>'Допущения'!B11</x:f>
        <x:v>3000000</x:v>
      </x:c>
      <x:c r="D12" s="15" t="n">
        <x:f>'Допущения'!B11</x:f>
        <x:v>3000000</x:v>
      </x:c>
      <x:c r="E12" s="15" t="n">
        <x:f>'Допущения'!B11</x:f>
        <x:v>3000000</x:v>
      </x:c>
      <x:c r="F12" s="15" t="n">
        <x:f>'Допущения'!B11</x:f>
        <x:v>3000000</x:v>
      </x:c>
      <x:c r="G12" s="15" t="n">
        <x:f>'Допущения'!B11</x:f>
        <x:v>3000000</x:v>
      </x:c>
      <x:c r="H12" s="15" t="n">
        <x:f>'Допущения'!B11</x:f>
        <x:v>3000000</x:v>
      </x:c>
      <x:c r="I12" s="15" t="n">
        <x:f>'Допущения'!B11</x:f>
        <x:v>3000000</x:v>
      </x:c>
      <x:c r="J12" s="15" t="n">
        <x:f>'Допущения'!B11</x:f>
        <x:v>3000000</x:v>
      </x:c>
      <x:c r="K12" s="15" t="n">
        <x:f>'Допущения'!B11</x:f>
        <x:v>3000000</x:v>
      </x:c>
      <x:c r="L12" s="15" t="n">
        <x:f>'Допущения'!B11</x:f>
        <x:v>3000000</x:v>
      </x:c>
      <x:c r="M12" s="15" t="n">
        <x:f>'Допущения'!B11</x:f>
        <x:v>3000000</x:v>
      </x:c>
      <x:c r="N12" s="3"/>
    </x:row>
    <x:row r="13" ht="26" customHeight="1">
      <x:c r="A13" s="2" t="str">
        <x:v>Коэффициент прочих расходов</x:v>
      </x:c>
      <x:c r="B13" s="48" t="n">
        <x:v>1</x:v>
      </x:c>
      <x:c r="C13" s="48" t="n">
        <x:v>1</x:v>
      </x:c>
      <x:c r="D13" s="48" t="n">
        <x:v>1</x:v>
      </x:c>
      <x:c r="E13" s="48" t="n">
        <x:v>1</x:v>
      </x:c>
      <x:c r="F13" s="48" t="n">
        <x:v>1</x:v>
      </x:c>
      <x:c r="G13" s="48" t="n">
        <x:v>1</x:v>
      </x:c>
      <x:c r="H13" s="48" t="n">
        <x:v>1</x:v>
      </x:c>
      <x:c r="I13" s="48" t="n">
        <x:v>1</x:v>
      </x:c>
      <x:c r="J13" s="48" t="n">
        <x:v>1</x:v>
      </x:c>
      <x:c r="K13" s="48" t="n">
        <x:v>1</x:v>
      </x:c>
      <x:c r="L13" s="48" t="n">
        <x:v>1</x:v>
      </x:c>
      <x:c r="M13" s="48" t="n">
        <x:v>1</x:v>
      </x:c>
      <x:c r="N13" s="3"/>
    </x:row>
    <x:row r="14" ht="26" customHeight="1">
      <x:c r="A14" s="2" t="str">
        <x:v>Дополнительные регулярные расходы, ₸</x:v>
      </x:c>
      <x:c r="B14" s="15" t="n">
        <x:f>'Допущения'!B13</x:f>
        <x:v>0</x:v>
      </x:c>
      <x:c r="C14" s="15" t="n">
        <x:f>'Допущения'!B13</x:f>
        <x:v>0</x:v>
      </x:c>
      <x:c r="D14" s="15" t="n">
        <x:f>'Допущения'!B13</x:f>
        <x:v>0</x:v>
      </x:c>
      <x:c r="E14" s="15" t="n">
        <x:f>'Допущения'!B13</x:f>
        <x:v>0</x:v>
      </x:c>
      <x:c r="F14" s="15" t="n">
        <x:f>'Допущения'!B13</x:f>
        <x:v>0</x:v>
      </x:c>
      <x:c r="G14" s="15" t="n">
        <x:f>'Допущения'!B13</x:f>
        <x:v>0</x:v>
      </x:c>
      <x:c r="H14" s="15" t="n">
        <x:f>'Допущения'!B13</x:f>
        <x:v>0</x:v>
      </x:c>
      <x:c r="I14" s="15" t="n">
        <x:f>'Допущения'!B13</x:f>
        <x:v>0</x:v>
      </x:c>
      <x:c r="J14" s="15" t="n">
        <x:f>'Допущения'!B13</x:f>
        <x:v>0</x:v>
      </x:c>
      <x:c r="K14" s="15" t="n">
        <x:f>'Допущения'!B13</x:f>
        <x:v>0</x:v>
      </x:c>
      <x:c r="L14" s="15" t="n">
        <x:f>'Допущения'!B13</x:f>
        <x:v>0</x:v>
      </x:c>
      <x:c r="M14" s="15" t="n">
        <x:f>'Допущения'!B13</x:f>
        <x:v>0</x:v>
      </x:c>
      <x:c r="N14" s="3"/>
    </x:row>
    <x:row r="15" ht="26" customHeight="1">
      <x:c r="A15" s="2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</x:row>
    <x:row r="16" ht="26" customHeight="1">
      <x:c r="A16" s="2" t="str">
        <x:v>Доля выручки, оплаченная в этом месяце</x:v>
      </x:c>
      <x:c r="B16" s="47" t="n">
        <x:v>1</x:v>
      </x:c>
      <x:c r="C16" s="47" t="n">
        <x:v>1</x:v>
      </x:c>
      <x:c r="D16" s="47" t="n">
        <x:v>1</x:v>
      </x:c>
      <x:c r="E16" s="47" t="n">
        <x:v>1</x:v>
      </x:c>
      <x:c r="F16" s="47" t="n">
        <x:v>1</x:v>
      </x:c>
      <x:c r="G16" s="47" t="n">
        <x:v>1</x:v>
      </x:c>
      <x:c r="H16" s="47" t="n">
        <x:v>1</x:v>
      </x:c>
      <x:c r="I16" s="47" t="n">
        <x:v>1</x:v>
      </x:c>
      <x:c r="J16" s="47" t="n">
        <x:v>1</x:v>
      </x:c>
      <x:c r="K16" s="47" t="n">
        <x:v>1</x:v>
      </x:c>
      <x:c r="L16" s="47" t="n">
        <x:v>1</x:v>
      </x:c>
      <x:c r="M16" s="47" t="n">
        <x:v>1</x:v>
      </x:c>
      <x:c r="N16" s="3"/>
    </x:row>
    <x:row r="17" ht="26" customHeight="1">
      <x:c r="A17" s="2" t="str">
        <x:v>Авансы: доля выручки следующего месяца</x:v>
      </x:c>
      <x:c r="B17" s="47" t="n">
        <x:v>0</x:v>
      </x:c>
      <x:c r="C17" s="47" t="n">
        <x:v>0</x:v>
      </x:c>
      <x:c r="D17" s="47" t="n">
        <x:v>0</x:v>
      </x:c>
      <x:c r="E17" s="47" t="n">
        <x:v>0</x:v>
      </x:c>
      <x:c r="F17" s="47" t="n">
        <x:v>0</x:v>
      </x:c>
      <x:c r="G17" s="47" t="n">
        <x:v>0</x:v>
      </x:c>
      <x:c r="H17" s="47" t="n">
        <x:v>0</x:v>
      </x:c>
      <x:c r="I17" s="47" t="n">
        <x:v>0</x:v>
      </x:c>
      <x:c r="J17" s="47" t="n">
        <x:v>0</x:v>
      </x:c>
      <x:c r="K17" s="47" t="n">
        <x:v>0</x:v>
      </x:c>
      <x:c r="L17" s="47" t="n">
        <x:v>0</x:v>
      </x:c>
      <x:c r="M17" s="47" t="n">
        <x:v>0</x:v>
      </x:c>
      <x:c r="N17" s="3"/>
    </x:row>
    <x:row r="18" ht="26" customHeight="1">
      <x:c r="A18" s="2" t="str">
        <x:v>Доля переменных затрат, оплаченная сразу</x:v>
      </x:c>
      <x:c r="B18" s="47" t="n">
        <x:v>1</x:v>
      </x:c>
      <x:c r="C18" s="47" t="n">
        <x:v>1</x:v>
      </x:c>
      <x:c r="D18" s="47" t="n">
        <x:v>1</x:v>
      </x:c>
      <x:c r="E18" s="47" t="n">
        <x:v>1</x:v>
      </x:c>
      <x:c r="F18" s="47" t="n">
        <x:v>1</x:v>
      </x:c>
      <x:c r="G18" s="47" t="n">
        <x:v>1</x:v>
      </x:c>
      <x:c r="H18" s="47" t="n">
        <x:v>1</x:v>
      </x:c>
      <x:c r="I18" s="47" t="n">
        <x:v>1</x:v>
      </x:c>
      <x:c r="J18" s="47" t="n">
        <x:v>1</x:v>
      </x:c>
      <x:c r="K18" s="47" t="n">
        <x:v>1</x:v>
      </x:c>
      <x:c r="L18" s="47" t="n">
        <x:v>1</x:v>
      </x:c>
      <x:c r="M18" s="47" t="n">
        <x:v>1</x:v>
      </x:c>
      <x:c r="N18" s="3"/>
    </x:row>
    <x:row r="19" ht="26" customHeight="1">
      <x:c r="A19" s="2" t="str">
        <x:v>Условный налог на положительный результат</x:v>
      </x:c>
      <x:c r="B19" s="47" t="n">
        <x:v>0</x:v>
      </x:c>
      <x:c r="C19" s="47" t="n">
        <x:v>0</x:v>
      </x:c>
      <x:c r="D19" s="47" t="n">
        <x:v>0</x:v>
      </x:c>
      <x:c r="E19" s="47" t="n">
        <x:v>0</x:v>
      </x:c>
      <x:c r="F19" s="47" t="n">
        <x:v>0</x:v>
      </x:c>
      <x:c r="G19" s="47" t="n">
        <x:v>0</x:v>
      </x:c>
      <x:c r="H19" s="47" t="n">
        <x:v>0</x:v>
      </x:c>
      <x:c r="I19" s="47" t="n">
        <x:v>0</x:v>
      </x:c>
      <x:c r="J19" s="47" t="n">
        <x:v>0</x:v>
      </x:c>
      <x:c r="K19" s="47" t="n">
        <x:v>0</x:v>
      </x:c>
      <x:c r="L19" s="47" t="n">
        <x:v>0</x:v>
      </x:c>
      <x:c r="M19" s="47" t="n">
        <x:v>0</x:v>
      </x:c>
      <x:c r="N19" s="3"/>
    </x:row>
    <x:row r="20" ht="26" customHeight="1">
      <x:c r="A20" s="2" t="str">
        <x:v>Доля начисленного налога, оплаченная сразу</x:v>
      </x:c>
      <x:c r="B20" s="47" t="n">
        <x:v>1</x:v>
      </x:c>
      <x:c r="C20" s="47" t="n">
        <x:v>1</x:v>
      </x:c>
      <x:c r="D20" s="47" t="n">
        <x:v>1</x:v>
      </x:c>
      <x:c r="E20" s="47" t="n">
        <x:v>1</x:v>
      </x:c>
      <x:c r="F20" s="47" t="n">
        <x:v>1</x:v>
      </x:c>
      <x:c r="G20" s="47" t="n">
        <x:v>1</x:v>
      </x:c>
      <x:c r="H20" s="47" t="n">
        <x:v>1</x:v>
      </x:c>
      <x:c r="I20" s="47" t="n">
        <x:v>1</x:v>
      </x:c>
      <x:c r="J20" s="47" t="n">
        <x:v>1</x:v>
      </x:c>
      <x:c r="K20" s="47" t="n">
        <x:v>1</x:v>
      </x:c>
      <x:c r="L20" s="47" t="n">
        <x:v>1</x:v>
      </x:c>
      <x:c r="M20" s="47" t="n">
        <x:v>1</x:v>
      </x:c>
      <x:c r="N20" s="3"/>
    </x:row>
    <x:row r="21" ht="26" customHeight="1">
      <x:c r="A21" s="2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6" customHeight="1">
      <x:c r="A22" s="2" t="str">
        <x:v>Новые вложения в активы, ₸</x:v>
      </x:c>
      <x:c r="B22" s="35" t="n">
        <x:v>0</x:v>
      </x:c>
      <x:c r="C22" s="35" t="n">
        <x:v>0</x:v>
      </x:c>
      <x:c r="D22" s="35" t="n">
        <x:v>0</x:v>
      </x:c>
      <x:c r="E22" s="35" t="n">
        <x:v>0</x:v>
      </x:c>
      <x:c r="F22" s="35" t="n">
        <x:v>0</x:v>
      </x:c>
      <x:c r="G22" s="35" t="n">
        <x:v>0</x:v>
      </x:c>
      <x:c r="H22" s="35" t="n">
        <x:v>0</x:v>
      </x:c>
      <x:c r="I22" s="35" t="n">
        <x:v>0</x:v>
      </x:c>
      <x:c r="J22" s="35" t="n">
        <x:v>0</x:v>
      </x:c>
      <x:c r="K22" s="35" t="n">
        <x:v>0</x:v>
      </x:c>
      <x:c r="L22" s="35" t="n">
        <x:v>0</x:v>
      </x:c>
      <x:c r="M22" s="35" t="n">
        <x:v>0</x:v>
      </x:c>
      <x:c r="N22" s="3"/>
    </x:row>
    <x:row r="23" ht="26" customHeight="1">
      <x:c r="A23" s="2" t="str">
        <x:v>Получение дополнительных кредитов, ₸</x:v>
      </x:c>
      <x:c r="B23" s="35" t="n">
        <x:v>0</x:v>
      </x:c>
      <x:c r="C23" s="35" t="n">
        <x:v>0</x:v>
      </x:c>
      <x:c r="D23" s="35" t="n">
        <x:v>0</x:v>
      </x:c>
      <x:c r="E23" s="35" t="n">
        <x:v>0</x:v>
      </x:c>
      <x:c r="F23" s="35" t="n">
        <x:v>0</x:v>
      </x:c>
      <x:c r="G23" s="35" t="n">
        <x:v>0</x:v>
      </x:c>
      <x:c r="H23" s="35" t="n">
        <x:v>0</x:v>
      </x:c>
      <x:c r="I23" s="35" t="n">
        <x:v>0</x:v>
      </x:c>
      <x:c r="J23" s="35" t="n">
        <x:v>0</x:v>
      </x:c>
      <x:c r="K23" s="35" t="n">
        <x:v>0</x:v>
      </x:c>
      <x:c r="L23" s="35" t="n">
        <x:v>0</x:v>
      </x:c>
      <x:c r="M23" s="35" t="n">
        <x:v>0</x:v>
      </x:c>
      <x:c r="N23" s="3"/>
    </x:row>
    <x:row r="24" ht="26" customHeight="1">
      <x:c r="A24" s="2" t="str">
        <x:v>Погашение основного долга: план, ₸</x:v>
      </x:c>
      <x:c r="B24" s="35" t="n">
        <x:v>0</x:v>
      </x:c>
      <x:c r="C24" s="35" t="n">
        <x:v>0</x:v>
      </x:c>
      <x:c r="D24" s="35" t="n">
        <x:v>0</x:v>
      </x:c>
      <x:c r="E24" s="35" t="n">
        <x:v>0</x:v>
      </x:c>
      <x:c r="F24" s="35" t="n">
        <x:v>0</x:v>
      </x:c>
      <x:c r="G24" s="35" t="n">
        <x:v>0</x:v>
      </x:c>
      <x:c r="H24" s="35" t="n">
        <x:v>0</x:v>
      </x:c>
      <x:c r="I24" s="35" t="n">
        <x:v>0</x:v>
      </x:c>
      <x:c r="J24" s="35" t="n">
        <x:v>0</x:v>
      </x:c>
      <x:c r="K24" s="35" t="n">
        <x:v>0</x:v>
      </x:c>
      <x:c r="L24" s="35" t="n">
        <x:v>0</x:v>
      </x:c>
      <x:c r="M24" s="35" t="n">
        <x:v>0</x:v>
      </x:c>
      <x:c r="N24" s="3"/>
    </x:row>
    <x:row r="25" ht="26" customHeight="1">
      <x:c r="A25" s="2" t="str">
        <x:v>Дополнительные взносы собственника, ₸</x:v>
      </x:c>
      <x:c r="B25" s="35" t="n">
        <x:v>0</x:v>
      </x:c>
      <x:c r="C25" s="35" t="n">
        <x:v>0</x:v>
      </x:c>
      <x:c r="D25" s="35" t="n">
        <x:v>0</x:v>
      </x:c>
      <x:c r="E25" s="35" t="n">
        <x:v>0</x:v>
      </x:c>
      <x:c r="F25" s="35" t="n">
        <x:v>0</x:v>
      </x:c>
      <x:c r="G25" s="35" t="n">
        <x:v>0</x:v>
      </x:c>
      <x:c r="H25" s="35" t="n">
        <x:v>0</x:v>
      </x:c>
      <x:c r="I25" s="35" t="n">
        <x:v>0</x:v>
      </x:c>
      <x:c r="J25" s="35" t="n">
        <x:v>0</x:v>
      </x:c>
      <x:c r="K25" s="35" t="n">
        <x:v>0</x:v>
      </x:c>
      <x:c r="L25" s="35" t="n">
        <x:v>0</x:v>
      </x:c>
      <x:c r="M25" s="35" t="n">
        <x:v>0</x:v>
      </x:c>
      <x:c r="N25" s="3"/>
    </x:row>
    <x:row r="26" ht="26" customHeight="1">
      <x:c r="A26" s="2" t="str">
        <x:v>Изъятия собственником, ₸</x:v>
      </x:c>
      <x:c r="B26" s="35" t="n">
        <x:v>0</x:v>
      </x:c>
      <x:c r="C26" s="35" t="n">
        <x:v>0</x:v>
      </x:c>
      <x:c r="D26" s="35" t="n">
        <x:v>0</x:v>
      </x:c>
      <x:c r="E26" s="35" t="n">
        <x:v>0</x:v>
      </x:c>
      <x:c r="F26" s="35" t="n">
        <x:v>0</x:v>
      </x:c>
      <x:c r="G26" s="35" t="n">
        <x:v>0</x:v>
      </x:c>
      <x:c r="H26" s="35" t="n">
        <x:v>0</x:v>
      </x:c>
      <x:c r="I26" s="35" t="n">
        <x:v>0</x:v>
      </x:c>
      <x:c r="J26" s="35" t="n">
        <x:v>0</x:v>
      </x:c>
      <x:c r="K26" s="35" t="n">
        <x:v>0</x:v>
      </x:c>
      <x:c r="L26" s="35" t="n">
        <x:v>0</x:v>
      </x:c>
      <x:c r="M26" s="35" t="n">
        <x:v>0</x:v>
      </x:c>
      <x:c r="N26" s="3"/>
    </x:row>
    <x:row r="27" ht="26" customHeight="1">
      <x:c r="A27" s="2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6" customHeight="1">
      <x:c r="A28" s="2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6" customHeight="1">
      <x:c r="A29" s="2" t="str">
        <x:v>Неполученная выручка и неоплаченные затраты переносятся ровно на следующий месяц.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6" customHeight="1">
      <x:c r="A30" s="2" t="str">
        <x:v>Налог 0% означает исключение налога из базового расчёта, а не освобождение от него.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6" customHeight="1">
      <x:c r="A31" s="2" t="str">
        <x:v>Ставку задаёт пользователь. Нет переноса убытков, НДС и расчёта налоговых вычетов.</x:v>
      </x:c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6" customHeight="1">
      <x:c r="A32" s="2" t="str">
        <x:v>Доход месяца 13 для расчёта авансов</x:v>
      </x:c>
      <x:c r="B32" s="35" t="n">
        <x:v>18000000</x:v>
      </x:c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6" customHeight="1">
      <x:c r="A33" s="2" t="str">
        <x:v>В конце года дебиторка и авансы остаются обязательствами / требованиями.</x:v>
      </x:c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6" customHeight="1">
      <x:c r="A34" s="2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6" customHeight="1">
      <x:c r="A35" s="2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6" customHeight="1">
      <x:c r="A36" s="2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 ht="26" customHeight="1">
      <x:c r="A37" s="2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6" customHeight="1">
      <x:c r="A38" s="2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6" customHeight="1">
      <x:c r="A39" s="2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6" customHeight="1">
      <x:c r="A40" s="2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 ht="26" customHeight="1">
      <x:c r="A41" s="2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6" customHeight="1">
      <x:c r="A42" s="2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  <x:row r="43" ht="26" customHeight="1">
      <x:c r="A43" s="2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 ht="26" customHeight="1">
      <x:c r="A44" s="2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 ht="26" customHeight="1">
      <x:c r="A45" s="2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 ht="26" customHeight="1">
      <x:c r="A46" s="2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  <x:row r="47" ht="26" customHeight="1">
      <x:c r="A47" s="2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</x:row>
    <x:row r="48" ht="26" customHeight="1">
      <x:c r="A48" s="2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</x:row>
    <x:row r="49" ht="26" customHeight="1">
      <x:c r="A49" s="2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6" customHeight="1">
      <x:c r="A50" s="2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</x:row>
    <x:row r="51" ht="26" customHeight="1">
      <x:c r="A51" s="2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6" customHeight="1">
      <x:c r="A52" s="2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</x:row>
    <x:row r="53" ht="26" customHeight="1">
      <x:c r="A53" s="2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6" customHeight="1">
      <x:c r="A54" s="2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</x:row>
    <x:row r="55" ht="26" customHeight="1">
      <x:c r="A55" s="2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6" customHeight="1">
      <x:c r="A56" s="2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</x:row>
    <x:row r="57" ht="26" customHeight="1">
      <x:c r="A57" s="2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6" customHeight="1">
      <x:c r="A58" s="2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6" customHeight="1">
      <x:c r="A59" s="2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6" customHeight="1">
      <x:c r="A60" s="2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6" customHeight="1">
      <x:c r="A61" s="2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6" customHeight="1">
      <x:c r="A62" s="2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  <x:row r="63" ht="26" customHeight="1">
      <x:c r="A63" s="2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</x:row>
    <x:row r="64" ht="26" customHeight="1">
      <x:c r="A64" s="2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</x:row>
    <x:row r="65" ht="26" customHeight="1">
      <x:c r="A65" s="2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</x:row>
  </x:sheetData>
  <x:dataValidations count="6">
    <x:dataValidation type="decimal" operator="between" sqref="B7:M7">
      <x:formula1>0</x:formula1>
      <x:formula2>1</x:formula2>
    </x:dataValidation>
    <x:dataValidation type="decimal" operator="between" sqref="B16:M16">
      <x:formula1>0</x:formula1>
      <x:formula2>1</x:formula2>
    </x:dataValidation>
    <x:dataValidation type="decimal" operator="between" sqref="B17:M17">
      <x:formula1>0</x:formula1>
      <x:formula2>1</x:formula2>
    </x:dataValidation>
    <x:dataValidation type="decimal" operator="between" sqref="B18:M18">
      <x:formula1>0</x:formula1>
      <x:formula2>1</x:formula2>
    </x:dataValidation>
    <x:dataValidation type="decimal" operator="between" sqref="B19:M19">
      <x:formula1>0</x:formula1>
      <x:formula2>1</x:formula2>
    </x:dataValidation>
    <x:dataValidation type="decimal" operator="between" sqref="B20:M20">
      <x:formula1>0</x:formula1>
      <x:formula2>1</x:formula2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" t="str">
        <x:v>Детский сад — Активы и кредит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33" t="str">
        <x:v>Параметр</x:v>
      </x:c>
      <x:c r="B4" s="33" t="str">
        <x:v>Значение</x:v>
      </x:c>
      <x:c r="C4" s="33"/>
      <x:c r="D4" s="33"/>
      <x:c r="E4" s="33"/>
      <x:c r="F4" s="33"/>
      <x:c r="G4" s="33"/>
      <x:c r="H4" s="33"/>
      <x:c r="I4" s="33"/>
      <x:c r="J4" s="33"/>
      <x:c r="K4" s="33"/>
      <x:c r="L4" s="33"/>
      <x:c r="M4" s="33"/>
      <x:c r="N4" s="33"/>
    </x:row>
    <x:row r="5" ht="26" customHeight="1">
      <x:c r="A5" s="2" t="str">
        <x:v>Стартовые активы: модельная база</x:v>
      </x:c>
      <x:c r="B5" s="15" t="n">
        <x:f>CHOOSE('Допущения'!B17,SUM('Смета'!B5:B10),SUM('Смета'!C5:C10))</x:f>
        <x:v>82000000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6" customHeight="1">
      <x:c r="A6" s="2" t="str">
        <x:v>Срок амортизации, месяцев</x:v>
      </x:c>
      <x:c r="B6" s="35" t="n">
        <x:v>60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6" customHeight="1">
      <x:c r="A7" s="2" t="str">
        <x:v>Кредит к открытию</x:v>
      </x:c>
      <x:c r="B7" s="35" t="n">
        <x:v>0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6" customHeight="1">
      <x:c r="A8" s="2" t="str">
        <x:v>Годовая процентная ставка</x:v>
      </x:c>
      <x:c r="B8" s="47" t="n">
        <x:v>0</x:v>
      </x:c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26" customHeight="1">
      <x:c r="A9" s="2" t="str">
        <x:v>Авансы родителей к открытию</x:v>
      </x:c>
      <x:c r="B9" s="35" t="n">
        <x:v>0</x:v>
      </x:c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26" customHeight="1">
      <x:c r="A10" s="2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</x:row>
    <x:row r="11" ht="26" customHeight="1">
      <x:c r="A11" s="33" t="str">
        <x:v>Активы и амортизация</x:v>
      </x:c>
      <x:c r="B11" s="44" t="str">
        <x:v>Месяц 1</x:v>
      </x:c>
      <x:c r="C11" s="44" t="str">
        <x:v>Месяц 2</x:v>
      </x:c>
      <x:c r="D11" s="44" t="str">
        <x:v>Месяц 3</x:v>
      </x:c>
      <x:c r="E11" s="44" t="str">
        <x:v>Месяц 4</x:v>
      </x:c>
      <x:c r="F11" s="44" t="str">
        <x:v>Месяц 5</x:v>
      </x:c>
      <x:c r="G11" s="44" t="str">
        <x:v>Месяц 6</x:v>
      </x:c>
      <x:c r="H11" s="44" t="str">
        <x:v>Месяц 7</x:v>
      </x:c>
      <x:c r="I11" s="44" t="str">
        <x:v>Месяц 8</x:v>
      </x:c>
      <x:c r="J11" s="44" t="str">
        <x:v>Месяц 9</x:v>
      </x:c>
      <x:c r="K11" s="44" t="str">
        <x:v>Месяц 10</x:v>
      </x:c>
      <x:c r="L11" s="44" t="str">
        <x:v>Месяц 11</x:v>
      </x:c>
      <x:c r="M11" s="44" t="str">
        <x:v>Месяц 12</x:v>
      </x:c>
      <x:c r="N11" s="44" t="str">
        <x:v>За год / на конец</x:v>
      </x:c>
    </x:row>
    <x:row r="12" ht="26" customHeight="1">
      <x:c r="A12" s="2" t="str">
        <x:v>Первоначальная стоимость на начало</x:v>
      </x:c>
      <x:c r="B12" s="14" t="n">
        <x:f>$B$5</x:f>
        <x:v>82000000</x:v>
      </x:c>
      <x:c r="C12" s="14" t="n">
        <x:f>B14</x:f>
        <x:v>82000000</x:v>
      </x:c>
      <x:c r="D12" s="14" t="n">
        <x:f>C14</x:f>
        <x:v>82000000</x:v>
      </x:c>
      <x:c r="E12" s="14" t="n">
        <x:f>D14</x:f>
        <x:v>82000000</x:v>
      </x:c>
      <x:c r="F12" s="14" t="n">
        <x:f>E14</x:f>
        <x:v>82000000</x:v>
      </x:c>
      <x:c r="G12" s="14" t="n">
        <x:f>F14</x:f>
        <x:v>82000000</x:v>
      </x:c>
      <x:c r="H12" s="14" t="n">
        <x:f>G14</x:f>
        <x:v>82000000</x:v>
      </x:c>
      <x:c r="I12" s="14" t="n">
        <x:f>H14</x:f>
        <x:v>82000000</x:v>
      </x:c>
      <x:c r="J12" s="14" t="n">
        <x:f>I14</x:f>
        <x:v>82000000</x:v>
      </x:c>
      <x:c r="K12" s="14" t="n">
        <x:f>J14</x:f>
        <x:v>82000000</x:v>
      </x:c>
      <x:c r="L12" s="14" t="n">
        <x:f>K14</x:f>
        <x:v>82000000</x:v>
      </x:c>
      <x:c r="M12" s="14" t="n">
        <x:f>L14</x:f>
        <x:v>82000000</x:v>
      </x:c>
      <x:c r="N12" s="14" t="n">
        <x:f>B12</x:f>
        <x:v>82000000</x:v>
      </x:c>
    </x:row>
    <x:row r="13" ht="26" customHeight="1">
      <x:c r="A13" s="2" t="str">
        <x:v>Поступление активов</x:v>
      </x:c>
      <x:c r="B13" s="15" t="n">
        <x:f>'План по месяцам'!B22</x:f>
        <x:v>0</x:v>
      </x:c>
      <x:c r="C13" s="15" t="n">
        <x:f>'План по месяцам'!C22</x:f>
        <x:v>0</x:v>
      </x:c>
      <x:c r="D13" s="15" t="n">
        <x:f>'План по месяцам'!D22</x:f>
        <x:v>0</x:v>
      </x:c>
      <x:c r="E13" s="15" t="n">
        <x:f>'План по месяцам'!E22</x:f>
        <x:v>0</x:v>
      </x:c>
      <x:c r="F13" s="15" t="n">
        <x:f>'План по месяцам'!F22</x:f>
        <x:v>0</x:v>
      </x:c>
      <x:c r="G13" s="15" t="n">
        <x:f>'План по месяцам'!G22</x:f>
        <x:v>0</x:v>
      </x:c>
      <x:c r="H13" s="15" t="n">
        <x:f>'План по месяцам'!H22</x:f>
        <x:v>0</x:v>
      </x:c>
      <x:c r="I13" s="15" t="n">
        <x:f>'План по месяцам'!I22</x:f>
        <x:v>0</x:v>
      </x:c>
      <x:c r="J13" s="15" t="n">
        <x:f>'План по месяцам'!J22</x:f>
        <x:v>0</x:v>
      </x:c>
      <x:c r="K13" s="15" t="n">
        <x:f>'План по месяцам'!K22</x:f>
        <x:v>0</x:v>
      </x:c>
      <x:c r="L13" s="15" t="n">
        <x:f>'План по месяцам'!L22</x:f>
        <x:v>0</x:v>
      </x:c>
      <x:c r="M13" s="15" t="n">
        <x:f>'План по месяцам'!M22</x:f>
        <x:v>0</x:v>
      </x:c>
      <x:c r="N13" s="14" t="n">
        <x:f>SUM(B13:M13)</x:f>
        <x:v>0</x:v>
      </x:c>
    </x:row>
    <x:row r="14" ht="26" customHeight="1">
      <x:c r="A14" s="2" t="str">
        <x:v>Первоначальная стоимость на конец</x:v>
      </x:c>
      <x:c r="B14" s="14" t="n">
        <x:f>B12+B13</x:f>
        <x:v>82000000</x:v>
      </x:c>
      <x:c r="C14" s="14" t="n">
        <x:f>C12+C13</x:f>
        <x:v>82000000</x:v>
      </x:c>
      <x:c r="D14" s="14" t="n">
        <x:f>D12+D13</x:f>
        <x:v>82000000</x:v>
      </x:c>
      <x:c r="E14" s="14" t="n">
        <x:f>E12+E13</x:f>
        <x:v>82000000</x:v>
      </x:c>
      <x:c r="F14" s="14" t="n">
        <x:f>F12+F13</x:f>
        <x:v>82000000</x:v>
      </x:c>
      <x:c r="G14" s="14" t="n">
        <x:f>G12+G13</x:f>
        <x:v>82000000</x:v>
      </x:c>
      <x:c r="H14" s="14" t="n">
        <x:f>H12+H13</x:f>
        <x:v>82000000</x:v>
      </x:c>
      <x:c r="I14" s="14" t="n">
        <x:f>I12+I13</x:f>
        <x:v>82000000</x:v>
      </x:c>
      <x:c r="J14" s="14" t="n">
        <x:f>J12+J13</x:f>
        <x:v>82000000</x:v>
      </x:c>
      <x:c r="K14" s="14" t="n">
        <x:f>K12+K13</x:f>
        <x:v>82000000</x:v>
      </x:c>
      <x:c r="L14" s="14" t="n">
        <x:f>L12+L13</x:f>
        <x:v>82000000</x:v>
      </x:c>
      <x:c r="M14" s="14" t="n">
        <x:f>M12+M13</x:f>
        <x:v>82000000</x:v>
      </x:c>
      <x:c r="N14" s="14" t="n">
        <x:f>M14</x:f>
        <x:v>82000000</x:v>
      </x:c>
    </x:row>
    <x:row r="15" ht="26" customHeight="1">
      <x:c r="A15" s="2" t="str">
        <x:v>Амортизация за месяц</x:v>
      </x:c>
      <x:c r="B15" s="14" t="n">
        <x:f>IF($B$6&gt;=12,B14/$B$6,NA())</x:f>
        <x:v>1366666.6666666667</x:v>
      </x:c>
      <x:c r="C15" s="14" t="n">
        <x:f>IF($B$6&gt;=12,C14/$B$6,NA())</x:f>
        <x:v>1366666.6666666667</x:v>
      </x:c>
      <x:c r="D15" s="14" t="n">
        <x:f>IF($B$6&gt;=12,D14/$B$6,NA())</x:f>
        <x:v>1366666.6666666667</x:v>
      </x:c>
      <x:c r="E15" s="14" t="n">
        <x:f>IF($B$6&gt;=12,E14/$B$6,NA())</x:f>
        <x:v>1366666.6666666667</x:v>
      </x:c>
      <x:c r="F15" s="14" t="n">
        <x:f>IF($B$6&gt;=12,F14/$B$6,NA())</x:f>
        <x:v>1366666.6666666667</x:v>
      </x:c>
      <x:c r="G15" s="14" t="n">
        <x:f>IF($B$6&gt;=12,G14/$B$6,NA())</x:f>
        <x:v>1366666.6666666667</x:v>
      </x:c>
      <x:c r="H15" s="14" t="n">
        <x:f>IF($B$6&gt;=12,H14/$B$6,NA())</x:f>
        <x:v>1366666.6666666667</x:v>
      </x:c>
      <x:c r="I15" s="14" t="n">
        <x:f>IF($B$6&gt;=12,I14/$B$6,NA())</x:f>
        <x:v>1366666.6666666667</x:v>
      </x:c>
      <x:c r="J15" s="14" t="n">
        <x:f>IF($B$6&gt;=12,J14/$B$6,NA())</x:f>
        <x:v>1366666.6666666667</x:v>
      </x:c>
      <x:c r="K15" s="14" t="n">
        <x:f>IF($B$6&gt;=12,K14/$B$6,NA())</x:f>
        <x:v>1366666.6666666667</x:v>
      </x:c>
      <x:c r="L15" s="14" t="n">
        <x:f>IF($B$6&gt;=12,L14/$B$6,NA())</x:f>
        <x:v>1366666.6666666667</x:v>
      </x:c>
      <x:c r="M15" s="14" t="n">
        <x:f>IF($B$6&gt;=12,M14/$B$6,NA())</x:f>
        <x:v>1366666.6666666667</x:v>
      </x:c>
      <x:c r="N15" s="14" t="n">
        <x:f>SUM(B15:M15)</x:f>
        <x:v>16399999.999999998</x:v>
      </x:c>
    </x:row>
    <x:row r="16" ht="26" customHeight="1">
      <x:c r="A16" s="2" t="str">
        <x:v>Накопленная амортизация</x:v>
      </x:c>
      <x:c r="B16" s="14" t="n">
        <x:f>B15</x:f>
        <x:v>1366666.6666666667</x:v>
      </x:c>
      <x:c r="C16" s="14" t="n">
        <x:f>B16+C15</x:f>
        <x:v>2733333.3333333335</x:v>
      </x:c>
      <x:c r="D16" s="14" t="n">
        <x:f>C16+D15</x:f>
        <x:v>4100000</x:v>
      </x:c>
      <x:c r="E16" s="14" t="n">
        <x:f>D16+E15</x:f>
        <x:v>5466666.666666667</x:v>
      </x:c>
      <x:c r="F16" s="14" t="n">
        <x:f>E16+F15</x:f>
        <x:v>6833333.333333334</x:v>
      </x:c>
      <x:c r="G16" s="14" t="n">
        <x:f>F16+G15</x:f>
        <x:v>8200000.000000001</x:v>
      </x:c>
      <x:c r="H16" s="14" t="n">
        <x:f>G16+H15</x:f>
        <x:v>9566666.666666668</x:v>
      </x:c>
      <x:c r="I16" s="14" t="n">
        <x:f>H16+I15</x:f>
        <x:v>10933333.333333334</x:v>
      </x:c>
      <x:c r="J16" s="14" t="n">
        <x:f>I16+J15</x:f>
        <x:v>12300000</x:v>
      </x:c>
      <x:c r="K16" s="14" t="n">
        <x:f>J16+K15</x:f>
        <x:v>13666666.666666666</x:v>
      </x:c>
      <x:c r="L16" s="14" t="n">
        <x:f>K16+L15</x:f>
        <x:v>15033333.333333332</x:v>
      </x:c>
      <x:c r="M16" s="14" t="n">
        <x:f>L16+M15</x:f>
        <x:v>16399999.999999998</x:v>
      </x:c>
      <x:c r="N16" s="14" t="n">
        <x:f>M16</x:f>
        <x:v>16399999.999999998</x:v>
      </x:c>
    </x:row>
    <x:row r="17" ht="26" customHeight="1">
      <x:c r="A17" s="2" t="str">
        <x:v>Остаточная стоимость</x:v>
      </x:c>
      <x:c r="B17" s="14" t="n">
        <x:f>B14-B16</x:f>
        <x:v>80633333.33333333</x:v>
      </x:c>
      <x:c r="C17" s="14" t="n">
        <x:f>C14-C16</x:f>
        <x:v>79266666.66666667</x:v>
      </x:c>
      <x:c r="D17" s="14" t="n">
        <x:f>D14-D16</x:f>
        <x:v>77900000</x:v>
      </x:c>
      <x:c r="E17" s="14" t="n">
        <x:f>E14-E16</x:f>
        <x:v>76533333.33333333</x:v>
      </x:c>
      <x:c r="F17" s="14" t="n">
        <x:f>F14-F16</x:f>
        <x:v>75166666.66666667</x:v>
      </x:c>
      <x:c r="G17" s="14" t="n">
        <x:f>G14-G16</x:f>
        <x:v>73800000</x:v>
      </x:c>
      <x:c r="H17" s="14" t="n">
        <x:f>H14-H16</x:f>
        <x:v>72433333.33333333</x:v>
      </x:c>
      <x:c r="I17" s="14" t="n">
        <x:f>I14-I16</x:f>
        <x:v>71066666.66666667</x:v>
      </x:c>
      <x:c r="J17" s="14" t="n">
        <x:f>J14-J16</x:f>
        <x:v>69700000</x:v>
      </x:c>
      <x:c r="K17" s="14" t="n">
        <x:f>K14-K16</x:f>
        <x:v>68333333.33333333</x:v>
      </x:c>
      <x:c r="L17" s="14" t="n">
        <x:f>L14-L16</x:f>
        <x:v>66966666.66666667</x:v>
      </x:c>
      <x:c r="M17" s="14" t="n">
        <x:f>M14-M16</x:f>
        <x:v>65600000</x:v>
      </x:c>
      <x:c r="N17" s="14" t="n">
        <x:f>M17</x:f>
        <x:v>65600000</x:v>
      </x:c>
    </x:row>
    <x:row r="18" ht="26" customHeight="1">
      <x:c r="A18" s="2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</x:row>
    <x:row r="19" ht="26" customHeight="1">
      <x:c r="A19" s="33" t="str">
        <x:v>Долг и проценты</x:v>
      </x:c>
      <x:c r="B19" s="44" t="str">
        <x:v>Месяц 1</x:v>
      </x:c>
      <x:c r="C19" s="44" t="str">
        <x:v>Месяц 2</x:v>
      </x:c>
      <x:c r="D19" s="44" t="str">
        <x:v>Месяц 3</x:v>
      </x:c>
      <x:c r="E19" s="44" t="str">
        <x:v>Месяц 4</x:v>
      </x:c>
      <x:c r="F19" s="44" t="str">
        <x:v>Месяц 5</x:v>
      </x:c>
      <x:c r="G19" s="44" t="str">
        <x:v>Месяц 6</x:v>
      </x:c>
      <x:c r="H19" s="44" t="str">
        <x:v>Месяц 7</x:v>
      </x:c>
      <x:c r="I19" s="44" t="str">
        <x:v>Месяц 8</x:v>
      </x:c>
      <x:c r="J19" s="44" t="str">
        <x:v>Месяц 9</x:v>
      </x:c>
      <x:c r="K19" s="44" t="str">
        <x:v>Месяц 10</x:v>
      </x:c>
      <x:c r="L19" s="44" t="str">
        <x:v>Месяц 11</x:v>
      </x:c>
      <x:c r="M19" s="44" t="str">
        <x:v>Месяц 12</x:v>
      </x:c>
      <x:c r="N19" s="44" t="str">
        <x:v>За год / на конец</x:v>
      </x:c>
    </x:row>
    <x:row r="20" ht="26" customHeight="1">
      <x:c r="A20" s="2" t="str">
        <x:v>Основной долг на начало</x:v>
      </x:c>
      <x:c r="B20" s="14" t="n">
        <x:f>$B$7</x:f>
        <x:v>0</x:v>
      </x:c>
      <x:c r="C20" s="14" t="n">
        <x:f>B23</x:f>
        <x:v>0</x:v>
      </x:c>
      <x:c r="D20" s="14" t="n">
        <x:f>C23</x:f>
        <x:v>0</x:v>
      </x:c>
      <x:c r="E20" s="14" t="n">
        <x:f>D23</x:f>
        <x:v>0</x:v>
      </x:c>
      <x:c r="F20" s="14" t="n">
        <x:f>E23</x:f>
        <x:v>0</x:v>
      </x:c>
      <x:c r="G20" s="14" t="n">
        <x:f>F23</x:f>
        <x:v>0</x:v>
      </x:c>
      <x:c r="H20" s="14" t="n">
        <x:f>G23</x:f>
        <x:v>0</x:v>
      </x:c>
      <x:c r="I20" s="14" t="n">
        <x:f>H23</x:f>
        <x:v>0</x:v>
      </x:c>
      <x:c r="J20" s="14" t="n">
        <x:f>I23</x:f>
        <x:v>0</x:v>
      </x:c>
      <x:c r="K20" s="14" t="n">
        <x:f>J23</x:f>
        <x:v>0</x:v>
      </x:c>
      <x:c r="L20" s="14" t="n">
        <x:f>K23</x:f>
        <x:v>0</x:v>
      </x:c>
      <x:c r="M20" s="14" t="n">
        <x:f>L23</x:f>
        <x:v>0</x:v>
      </x:c>
      <x:c r="N20" s="14" t="n">
        <x:f>B20</x:f>
        <x:v>0</x:v>
      </x:c>
    </x:row>
    <x:row r="21" ht="26" customHeight="1">
      <x:c r="A21" s="2" t="str">
        <x:v>Новые кредиты</x:v>
      </x:c>
      <x:c r="B21" s="15" t="n">
        <x:f>'План по месяцам'!B23</x:f>
        <x:v>0</x:v>
      </x:c>
      <x:c r="C21" s="15" t="n">
        <x:f>'План по месяцам'!C23</x:f>
        <x:v>0</x:v>
      </x:c>
      <x:c r="D21" s="15" t="n">
        <x:f>'План по месяцам'!D23</x:f>
        <x:v>0</x:v>
      </x:c>
      <x:c r="E21" s="15" t="n">
        <x:f>'План по месяцам'!E23</x:f>
        <x:v>0</x:v>
      </x:c>
      <x:c r="F21" s="15" t="n">
        <x:f>'План по месяцам'!F23</x:f>
        <x:v>0</x:v>
      </x:c>
      <x:c r="G21" s="15" t="n">
        <x:f>'План по месяцам'!G23</x:f>
        <x:v>0</x:v>
      </x:c>
      <x:c r="H21" s="15" t="n">
        <x:f>'План по месяцам'!H23</x:f>
        <x:v>0</x:v>
      </x:c>
      <x:c r="I21" s="15" t="n">
        <x:f>'План по месяцам'!I23</x:f>
        <x:v>0</x:v>
      </x:c>
      <x:c r="J21" s="15" t="n">
        <x:f>'План по месяцам'!J23</x:f>
        <x:v>0</x:v>
      </x:c>
      <x:c r="K21" s="15" t="n">
        <x:f>'План по месяцам'!K23</x:f>
        <x:v>0</x:v>
      </x:c>
      <x:c r="L21" s="15" t="n">
        <x:f>'План по месяцам'!L23</x:f>
        <x:v>0</x:v>
      </x:c>
      <x:c r="M21" s="15" t="n">
        <x:f>'План по месяцам'!M23</x:f>
        <x:v>0</x:v>
      </x:c>
      <x:c r="N21" s="14" t="n">
        <x:f>SUM(B21:M21)</x:f>
        <x:v>0</x:v>
      </x:c>
    </x:row>
    <x:row r="22" ht="26" customHeight="1">
      <x:c r="A22" s="2" t="str">
        <x:v>Погашение основного долга</x:v>
      </x:c>
      <x:c r="B22" s="15" t="n">
        <x:f>MIN('План по месяцам'!B24,B20+B21)</x:f>
        <x:v>0</x:v>
      </x:c>
      <x:c r="C22" s="15" t="n">
        <x:f>MIN('План по месяцам'!C24,C20+C21)</x:f>
        <x:v>0</x:v>
      </x:c>
      <x:c r="D22" s="15" t="n">
        <x:f>MIN('План по месяцам'!D24,D20+D21)</x:f>
        <x:v>0</x:v>
      </x:c>
      <x:c r="E22" s="15" t="n">
        <x:f>MIN('План по месяцам'!E24,E20+E21)</x:f>
        <x:v>0</x:v>
      </x:c>
      <x:c r="F22" s="15" t="n">
        <x:f>MIN('План по месяцам'!F24,F20+F21)</x:f>
        <x:v>0</x:v>
      </x:c>
      <x:c r="G22" s="15" t="n">
        <x:f>MIN('План по месяцам'!G24,G20+G21)</x:f>
        <x:v>0</x:v>
      </x:c>
      <x:c r="H22" s="15" t="n">
        <x:f>MIN('План по месяцам'!H24,H20+H21)</x:f>
        <x:v>0</x:v>
      </x:c>
      <x:c r="I22" s="15" t="n">
        <x:f>MIN('План по месяцам'!I24,I20+I21)</x:f>
        <x:v>0</x:v>
      </x:c>
      <x:c r="J22" s="15" t="n">
        <x:f>MIN('План по месяцам'!J24,J20+J21)</x:f>
        <x:v>0</x:v>
      </x:c>
      <x:c r="K22" s="15" t="n">
        <x:f>MIN('План по месяцам'!K24,K20+K21)</x:f>
        <x:v>0</x:v>
      </x:c>
      <x:c r="L22" s="15" t="n">
        <x:f>MIN('План по месяцам'!L24,L20+L21)</x:f>
        <x:v>0</x:v>
      </x:c>
      <x:c r="M22" s="15" t="n">
        <x:f>MIN('План по месяцам'!M24,M20+M21)</x:f>
        <x:v>0</x:v>
      </x:c>
      <x:c r="N22" s="14" t="n">
        <x:f>SUM(B22:M22)</x:f>
        <x:v>0</x:v>
      </x:c>
    </x:row>
    <x:row r="23" ht="26" customHeight="1">
      <x:c r="A23" s="2" t="str">
        <x:v>Основной долг на конец</x:v>
      </x:c>
      <x:c r="B23" s="14" t="n">
        <x:f>B20+B21-B22</x:f>
        <x:v>0</x:v>
      </x:c>
      <x:c r="C23" s="14" t="n">
        <x:f>C20+C21-C22</x:f>
        <x:v>0</x:v>
      </x:c>
      <x:c r="D23" s="14" t="n">
        <x:f>D20+D21-D22</x:f>
        <x:v>0</x:v>
      </x:c>
      <x:c r="E23" s="14" t="n">
        <x:f>E20+E21-E22</x:f>
        <x:v>0</x:v>
      </x:c>
      <x:c r="F23" s="14" t="n">
        <x:f>F20+F21-F22</x:f>
        <x:v>0</x:v>
      </x:c>
      <x:c r="G23" s="14" t="n">
        <x:f>G20+G21-G22</x:f>
        <x:v>0</x:v>
      </x:c>
      <x:c r="H23" s="14" t="n">
        <x:f>H20+H21-H22</x:f>
        <x:v>0</x:v>
      </x:c>
      <x:c r="I23" s="14" t="n">
        <x:f>I20+I21-I22</x:f>
        <x:v>0</x:v>
      </x:c>
      <x:c r="J23" s="14" t="n">
        <x:f>J20+J21-J22</x:f>
        <x:v>0</x:v>
      </x:c>
      <x:c r="K23" s="14" t="n">
        <x:f>K20+K21-K22</x:f>
        <x:v>0</x:v>
      </x:c>
      <x:c r="L23" s="14" t="n">
        <x:f>L20+L21-L22</x:f>
        <x:v>0</x:v>
      </x:c>
      <x:c r="M23" s="14" t="n">
        <x:f>M20+M21-M22</x:f>
        <x:v>0</x:v>
      </x:c>
      <x:c r="N23" s="14" t="n">
        <x:f>M23</x:f>
        <x:v>0</x:v>
      </x:c>
    </x:row>
    <x:row r="24" ht="26" customHeight="1">
      <x:c r="A24" s="2" t="str">
        <x:v>Проценты за месяц</x:v>
      </x:c>
      <x:c r="B24" s="14" t="n">
        <x:f>(B20+B21)*$B$8/12</x:f>
        <x:v>0</x:v>
      </x:c>
      <x:c r="C24" s="14" t="n">
        <x:f>(C20+C21)*$B$8/12</x:f>
        <x:v>0</x:v>
      </x:c>
      <x:c r="D24" s="14" t="n">
        <x:f>(D20+D21)*$B$8/12</x:f>
        <x:v>0</x:v>
      </x:c>
      <x:c r="E24" s="14" t="n">
        <x:f>(E20+E21)*$B$8/12</x:f>
        <x:v>0</x:v>
      </x:c>
      <x:c r="F24" s="14" t="n">
        <x:f>(F20+F21)*$B$8/12</x:f>
        <x:v>0</x:v>
      </x:c>
      <x:c r="G24" s="14" t="n">
        <x:f>(G20+G21)*$B$8/12</x:f>
        <x:v>0</x:v>
      </x:c>
      <x:c r="H24" s="14" t="n">
        <x:f>(H20+H21)*$B$8/12</x:f>
        <x:v>0</x:v>
      </x:c>
      <x:c r="I24" s="14" t="n">
        <x:f>(I20+I21)*$B$8/12</x:f>
        <x:v>0</x:v>
      </x:c>
      <x:c r="J24" s="14" t="n">
        <x:f>(J20+J21)*$B$8/12</x:f>
        <x:v>0</x:v>
      </x:c>
      <x:c r="K24" s="14" t="n">
        <x:f>(K20+K21)*$B$8/12</x:f>
        <x:v>0</x:v>
      </x:c>
      <x:c r="L24" s="14" t="n">
        <x:f>(L20+L21)*$B$8/12</x:f>
        <x:v>0</x:v>
      </x:c>
      <x:c r="M24" s="14" t="n">
        <x:f>(M20+M21)*$B$8/12</x:f>
        <x:v>0</x:v>
      </x:c>
      <x:c r="N24" s="14" t="n">
        <x:f>SUM(B24:M24)</x:f>
        <x:v>0</x:v>
      </x:c>
    </x:row>
    <x:row r="25" ht="26" customHeight="1">
      <x:c r="A25" s="2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6" customHeight="1">
      <x:c r="A26" s="2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6" customHeight="1">
      <x:c r="A27" s="2" t="str">
        <x:v>Амортизация линейная с месяца ввода, без ликвидационной стоимости; срок не менее 12 месяцев.</x:v>
      </x:c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6" customHeight="1">
      <x:c r="A28" s="2" t="str">
        <x:v>Стартовая база включает ремонт, оснащение и проект. Учётную классификацию уточните отдельно.</x:v>
      </x:c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6" customHeight="1">
      <x:c r="A29" s="2" t="str">
        <x:v>Кредит поступает в начале месяца, погашается в конце; проценты уплачиваются в этом месяце.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6" customHeight="1">
      <x:c r="A30" s="2" t="str">
        <x:v>Нет комиссий, капитализации процентов, возврата депозита или продажи активов.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6" customHeight="1">
      <x:c r="A31" s="2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6" customHeight="1">
      <x:c r="A32" s="2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6" customHeight="1">
      <x:c r="A33" s="2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6" customHeight="1">
      <x:c r="A34" s="2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6" customHeight="1">
      <x:c r="A35" s="2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6" customHeight="1">
      <x:c r="A36" s="2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 ht="26" customHeight="1">
      <x:c r="A37" s="2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6" customHeight="1">
      <x:c r="A38" s="2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6" customHeight="1">
      <x:c r="A39" s="2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6" customHeight="1">
      <x:c r="A40" s="2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 ht="26" customHeight="1">
      <x:c r="A41" s="2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6" customHeight="1">
      <x:c r="A42" s="2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  <x:row r="43" ht="26" customHeight="1">
      <x:c r="A43" s="2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 ht="26" customHeight="1">
      <x:c r="A44" s="2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 ht="26" customHeight="1">
      <x:c r="A45" s="2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 ht="26" customHeight="1">
      <x:c r="A46" s="2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  <x:row r="47" ht="26" customHeight="1">
      <x:c r="A47" s="2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</x:row>
    <x:row r="48" ht="26" customHeight="1">
      <x:c r="A48" s="2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</x:row>
    <x:row r="49" ht="26" customHeight="1">
      <x:c r="A49" s="2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6" customHeight="1">
      <x:c r="A50" s="2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</x:row>
    <x:row r="51" ht="26" customHeight="1">
      <x:c r="A51" s="2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6" customHeight="1">
      <x:c r="A52" s="2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</x:row>
    <x:row r="53" ht="26" customHeight="1">
      <x:c r="A53" s="2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6" customHeight="1">
      <x:c r="A54" s="2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</x:row>
    <x:row r="55" ht="26" customHeight="1">
      <x:c r="A55" s="2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6" customHeight="1">
      <x:c r="A56" s="2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</x:row>
    <x:row r="57" ht="26" customHeight="1">
      <x:c r="A57" s="2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6" customHeight="1">
      <x:c r="A58" s="2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6" customHeight="1">
      <x:c r="A59" s="2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6" customHeight="1">
      <x:c r="A60" s="2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6" customHeight="1">
      <x:c r="A61" s="2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6" customHeight="1">
      <x:c r="A62" s="2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  <x:row r="63" ht="26" customHeight="1">
      <x:c r="A63" s="2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</x:row>
    <x:row r="64" ht="26" customHeight="1">
      <x:c r="A64" s="2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</x:row>
    <x:row r="65" ht="26" customHeight="1">
      <x:c r="A65" s="2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</x:row>
  </x:sheetData>
  <x:dataValidations count="1">
    <x:dataValidation type="whole" operator="between" sqref="B6">
      <x:formula1>12</x:formula1>
      <x:formula2>600</x:formula2>
    </x:dataValidation>
  </x:dataValidations>
  <x:pageMargins left="0.7" right="0.7" top="0.75" bottom="0.75" header="0.3" footer="0.3"/>
</x:worksheet>
</file>